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240" windowWidth="19440" windowHeight="10605" tabRatio="783" activeTab="7"/>
  </bookViews>
  <sheets>
    <sheet name="титул" sheetId="13" r:id="rId1"/>
    <sheet name="Раздел 1.1 жил.фонд " sheetId="1" r:id="rId2"/>
    <sheet name="Раздел 1.2 отд.ст.зд. и стр." sheetId="8" r:id="rId3"/>
    <sheet name="Раздел 1.3 встр.неж.пом." sheetId="9" r:id="rId4"/>
    <sheet name="Раздел 1.4 зем.уч." sheetId="10" r:id="rId5"/>
    <sheet name="Раздел 1.5 отд.соор " sheetId="11" r:id="rId6"/>
    <sheet name="Раздел 2.1 трансп." sheetId="2" r:id="rId7"/>
    <sheet name="Раздел 2.2 проч.  дв.имущ." sheetId="7" r:id="rId8"/>
    <sheet name="Раздел 3" sheetId="3" r:id="rId9"/>
  </sheets>
  <definedNames>
    <definedName name="_xlnm._FilterDatabase" localSheetId="1" hidden="1">'Раздел 1.1 жил.фонд '!$A$2:$V$9</definedName>
    <definedName name="_xlnm._FilterDatabase" localSheetId="2" hidden="1">'Раздел 1.2 отд.ст.зд. и стр.'!$O$1:$O$15</definedName>
    <definedName name="_xlnm._FilterDatabase" localSheetId="3" hidden="1">'Раздел 1.3 встр.неж.пом.'!$O$1:$O$16</definedName>
    <definedName name="_xlnm._FilterDatabase" localSheetId="4" hidden="1">'Раздел 1.4 зем.уч.'!$M$1:$M$22</definedName>
    <definedName name="_xlnm._FilterDatabase" localSheetId="5" hidden="1">'Раздел 1.5 отд.соор '!$C$1:$C$189</definedName>
    <definedName name="_xlnm._FilterDatabase" localSheetId="6" hidden="1">'Раздел 2.1 трансп.'!$K$2:$K$6</definedName>
    <definedName name="_xlnm._FilterDatabase" localSheetId="7" hidden="1">'Раздел 2.2 проч.  дв.имущ.'!$A$1:$A$376</definedName>
    <definedName name="_xlnm._FilterDatabase" localSheetId="8" hidden="1">'Раздел 3'!$B$1:$B$48</definedName>
    <definedName name="_xlnm._FilterDatabase" localSheetId="0" hidden="1">титул!#REF!</definedName>
    <definedName name="_xlnm.Print_Area" localSheetId="3">'Раздел 1.3 встр.неж.пом.'!$A$1:$Y$11</definedName>
    <definedName name="_xlnm.Print_Area" localSheetId="8">'Раздел 3'!$A$1:$I$9</definedName>
  </definedNames>
  <calcPr calcId="125725"/>
</workbook>
</file>

<file path=xl/calcChain.xml><?xml version="1.0" encoding="utf-8"?>
<calcChain xmlns="http://schemas.openxmlformats.org/spreadsheetml/2006/main">
  <c r="I179" i="11"/>
  <c r="J179"/>
  <c r="I180"/>
  <c r="I181"/>
  <c r="J181"/>
  <c r="I182"/>
  <c r="J182"/>
  <c r="I183"/>
  <c r="J183"/>
  <c r="I184"/>
  <c r="J184"/>
  <c r="I185"/>
  <c r="J185"/>
  <c r="D210" i="7" l="1"/>
  <c r="D105"/>
  <c r="D104"/>
  <c r="D103"/>
  <c r="D102"/>
  <c r="D101"/>
  <c r="L25" i="1"/>
  <c r="L24"/>
  <c r="L23"/>
  <c r="H23"/>
  <c r="L21"/>
  <c r="H20"/>
  <c r="L20"/>
  <c r="H22"/>
  <c r="L22"/>
  <c r="H19"/>
  <c r="L19"/>
  <c r="L18"/>
  <c r="H18"/>
  <c r="L17"/>
  <c r="H16"/>
  <c r="L16"/>
  <c r="H15"/>
  <c r="L15"/>
  <c r="L13"/>
  <c r="L12"/>
  <c r="H11"/>
  <c r="L11"/>
  <c r="H10"/>
  <c r="L10"/>
  <c r="H9"/>
  <c r="L9"/>
  <c r="H8"/>
  <c r="L8"/>
  <c r="I135" i="11"/>
  <c r="J135"/>
  <c r="I134"/>
  <c r="D414" i="7"/>
  <c r="D413"/>
  <c r="D409"/>
  <c r="D408"/>
  <c r="D407"/>
  <c r="D406"/>
  <c r="D405"/>
  <c r="D404"/>
  <c r="D403"/>
  <c r="D401"/>
  <c r="D400"/>
  <c r="D399"/>
  <c r="D398"/>
  <c r="D396"/>
  <c r="D395"/>
  <c r="D383"/>
  <c r="D382"/>
  <c r="D380"/>
  <c r="D376"/>
  <c r="D375"/>
  <c r="D356"/>
  <c r="H21" i="1"/>
  <c r="H17"/>
  <c r="H13"/>
  <c r="H12"/>
  <c r="H25"/>
  <c r="G136" i="11"/>
  <c r="I94" l="1"/>
  <c r="D260" i="7"/>
  <c r="D371"/>
  <c r="D367"/>
  <c r="D366"/>
  <c r="D364"/>
  <c r="D362"/>
  <c r="D359"/>
  <c r="D358"/>
  <c r="D357"/>
  <c r="D351"/>
  <c r="D349"/>
  <c r="D348"/>
  <c r="D347"/>
  <c r="D346"/>
  <c r="D345"/>
  <c r="D343"/>
  <c r="D342"/>
  <c r="D341"/>
  <c r="D335"/>
  <c r="D334"/>
  <c r="D333"/>
  <c r="D331"/>
  <c r="D330"/>
  <c r="D329"/>
  <c r="D328"/>
  <c r="D327"/>
  <c r="D326"/>
  <c r="D325"/>
  <c r="D324"/>
  <c r="D323"/>
  <c r="D322"/>
  <c r="D317"/>
  <c r="D314"/>
  <c r="D313"/>
  <c r="D312"/>
  <c r="D308"/>
  <c r="D306"/>
  <c r="D303"/>
  <c r="D299"/>
  <c r="D298"/>
  <c r="D297"/>
  <c r="D296"/>
  <c r="D295"/>
  <c r="D293"/>
  <c r="D284"/>
  <c r="D283"/>
  <c r="D282"/>
  <c r="D281"/>
  <c r="D279"/>
  <c r="D277"/>
  <c r="D276"/>
  <c r="D275"/>
  <c r="D274"/>
  <c r="D273"/>
  <c r="D271"/>
  <c r="D270"/>
  <c r="D269"/>
  <c r="D267"/>
  <c r="D265"/>
  <c r="D264"/>
  <c r="D263"/>
  <c r="D258"/>
  <c r="D257"/>
  <c r="D252"/>
  <c r="D251"/>
  <c r="D250"/>
  <c r="D248"/>
  <c r="D247"/>
  <c r="D243"/>
  <c r="D242"/>
  <c r="D241"/>
  <c r="D239"/>
  <c r="D230"/>
  <c r="D223"/>
  <c r="D222"/>
  <c r="D221"/>
  <c r="D220"/>
  <c r="D219"/>
  <c r="D217"/>
</calcChain>
</file>

<file path=xl/sharedStrings.xml><?xml version="1.0" encoding="utf-8"?>
<sst xmlns="http://schemas.openxmlformats.org/spreadsheetml/2006/main" count="3905" uniqueCount="2210">
  <si>
    <t xml:space="preserve">Данные об управлении жилого дома </t>
  </si>
  <si>
    <t>13</t>
  </si>
  <si>
    <t>даты возникновения  права муниципальной собственности на движимое имущество</t>
  </si>
  <si>
    <t>даты  прекращения права муниципальной собственности на движимое имущество</t>
  </si>
  <si>
    <t>реквизиты документов - оснований возникновения права муниципальной собственности на движимое имущество</t>
  </si>
  <si>
    <t>реквизиты документов - оснований прекращения права муниципальной собственности на движимое имущество</t>
  </si>
  <si>
    <t xml:space="preserve"> даты возникновения  права муниципальной собственности на недвижимое имущество</t>
  </si>
  <si>
    <t>размер уставного фонда (для муниципальных унитарных предприятий) руб.</t>
  </si>
  <si>
    <t>данные о балансовой стоимости основных средств (фондов) (для муниципальных учреждений и муниципальных унитарных предприятий                         руб.</t>
  </si>
  <si>
    <t>3.1.</t>
  </si>
  <si>
    <t xml:space="preserve"> даты  прекращения права муниципальной собственности на недвижимое имущество</t>
  </si>
  <si>
    <t>реквизиты документов - оснований возникновения  права муниципальной собственности на недвижимое имущество</t>
  </si>
  <si>
    <t>реквизиты документов - оснований прекращения права муниципальной собственности на недвижимое имущество</t>
  </si>
  <si>
    <t>1.2.</t>
  </si>
  <si>
    <t>1.3.</t>
  </si>
  <si>
    <t>1.4.</t>
  </si>
  <si>
    <t xml:space="preserve">квартира </t>
  </si>
  <si>
    <t>РАЗДЕЛ №1</t>
  </si>
  <si>
    <t xml:space="preserve">МУНИЦИПАЛЬНОЕ НЕДВИЖИМОЕ ИМУЩЕСТВО </t>
  </si>
  <si>
    <t>наименование недвижимого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</si>
  <si>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</si>
  <si>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полное наименование и организационно-правовая форма юридического лица</t>
  </si>
  <si>
    <t>основной государственный регистрационный номер и дата государственной регистрации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</si>
  <si>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</si>
  <si>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среднесписочная численность работников (для муниципальных учреждений и муниципальных унитарных предприятий)</t>
  </si>
  <si>
    <t xml:space="preserve">сведения о балансовой стоимости недвижимого имущества </t>
  </si>
  <si>
    <t xml:space="preserve">рестровый номер </t>
  </si>
  <si>
    <t>адрес (местоположение) недвижимого имущества</t>
  </si>
  <si>
    <t xml:space="preserve"> кадастровый номер муниципального недвижимого имущества</t>
  </si>
  <si>
    <t>сведения о кадастровой стоимости недвижимого имущества</t>
  </si>
  <si>
    <t>сведения о правообладателе муниципального недвижимого имущества</t>
  </si>
  <si>
    <t xml:space="preserve">реестровый номер 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</si>
  <si>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</si>
  <si>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наименование движимого имущества</t>
  </si>
  <si>
    <t>сведения о балансовой стоимости движимого имущества и начисленной амортизации (износе)</t>
  </si>
  <si>
    <t>Год выпуска</t>
  </si>
  <si>
    <t xml:space="preserve"> </t>
  </si>
  <si>
    <t>сведения о  начисленной амортизации (износе)</t>
  </si>
  <si>
    <t>площадь, протяженность и (или) иные параметры, характеризующие физические свойства недвижимого имущества</t>
  </si>
  <si>
    <t>1</t>
  </si>
  <si>
    <t>ТРАНСПОРТ</t>
  </si>
  <si>
    <t>2.1.</t>
  </si>
  <si>
    <t>2.3.</t>
  </si>
  <si>
    <t>2.3.1</t>
  </si>
  <si>
    <t>1.4.1</t>
  </si>
  <si>
    <t>1.4.2</t>
  </si>
  <si>
    <t>1.4.3</t>
  </si>
  <si>
    <t>1.4.4</t>
  </si>
  <si>
    <t>1.4.5</t>
  </si>
  <si>
    <t>1.1</t>
  </si>
  <si>
    <t>ЖИЛОЙ ФОНД</t>
  </si>
  <si>
    <t>ВСТРОЕННЫЕ НЕЖИЛЫЕ ПОМЕЩЕНИЯ</t>
  </si>
  <si>
    <t>ЗЕМЕЛЬНЫЕ УЧАСТКИ</t>
  </si>
  <si>
    <t>МУНИЦИПАЛЬНЫЕ ПРЕДПРИЯТИЯ</t>
  </si>
  <si>
    <t>1.5.</t>
  </si>
  <si>
    <t>1.5.1</t>
  </si>
  <si>
    <t>1.5.2</t>
  </si>
  <si>
    <t>1.5.3</t>
  </si>
  <si>
    <t>1.5.4</t>
  </si>
  <si>
    <t>1.5.5</t>
  </si>
  <si>
    <t>1.5.6</t>
  </si>
  <si>
    <t>1.5.7</t>
  </si>
  <si>
    <t>ОТДЕЛЬНО СТОЯЩИЕ СООРУЖЕНИЯ</t>
  </si>
  <si>
    <t>ПРОЧЕЕ ДВИЖИМОЕ ИМУЩЕСТВО</t>
  </si>
  <si>
    <t>ОТДЕЛЬНО СТОЯЩИЕ НЕЖИЛЫЕ ЗДАНИЯ</t>
  </si>
  <si>
    <t>реестр.номер старый</t>
  </si>
  <si>
    <t>данные об  остаточной стоимости основных средств (фондов) (для муниципальных учреждений и муниципальных унитарных предприятий       руб.</t>
  </si>
  <si>
    <t>сведения о правообладателе муниципального движимого имущества</t>
  </si>
  <si>
    <t>5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</si>
  <si>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</si>
  <si>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кадастровый номер муниципального недвижимого имущества</t>
  </si>
  <si>
    <t>даты возникновения  права муниципальной собственности на недвижимое имущество</t>
  </si>
  <si>
    <t xml:space="preserve"> сведения о правообладателе муниципального движимого имущества</t>
  </si>
  <si>
    <t>даты  прекращения права муниципальной собственности на недвижимое имущество</t>
  </si>
  <si>
    <t>РАЗДЕЛ №2</t>
  </si>
  <si>
    <t xml:space="preserve">МУНИЦИПАЛЬНОЕ ДВИЖИМОЕ ИМУЩЕСТВО </t>
  </si>
  <si>
    <t>РАЗДЕЛ   № 3             МУНИЦИПАЛЬНЫЕ УНИТАРНЫЕ ПРЕДПРИЯТИЯ, МУНИЦИПАЛЬНЫЕ УЧРЕЖДЕНИЯ, ХОЗЯЙСТВЕННЫЕ ОБЩЕСТВА, ТОВАРИЩЕСТВА, АКЦИИ, ДОЛИ (ВКЛАДЫ) В УСТАВНОМ (СКЛАДСКОМ) КАПИТАЛЕ,  КОТОРЫЕ ПРИНАДЛЕЖАТ МУНИЦИПАЛЬНОМУ ОРАЗОВАНИЮ, ИНЫМ ЮРИДИЧЕСКИМ ЛИЦА М, В КОТОРЫХ МУНИЦИПАЛЬНОЕ ОБРАЗОВАНИЕ ЯВЛЯЕТСЯ УЧРЕДИТЕЛЕМ (УЧАСТНИКОМ)</t>
  </si>
  <si>
    <t>а</t>
  </si>
  <si>
    <t xml:space="preserve"> Р Е Е С Т Р</t>
  </si>
  <si>
    <t xml:space="preserve">муниципальной собственности </t>
  </si>
  <si>
    <t xml:space="preserve">Таштагольского муниципального района </t>
  </si>
  <si>
    <t>Таштагольского городского поселения</t>
  </si>
  <si>
    <t>Урна тип УП-1</t>
  </si>
  <si>
    <t>Урна тип УП-2</t>
  </si>
  <si>
    <t>Урна тип УП-3</t>
  </si>
  <si>
    <t>Урна тип УП-4</t>
  </si>
  <si>
    <t>Контейнер для утилизации ТБО</t>
  </si>
  <si>
    <t>Емкость для бытового мусора</t>
  </si>
  <si>
    <t>Железные баки для мусора</t>
  </si>
  <si>
    <t>Диван парковый тип ДП-1</t>
  </si>
  <si>
    <t>Декоративная свет.конструкция</t>
  </si>
  <si>
    <t>Звезда для ели</t>
  </si>
  <si>
    <t>Светодиод. штора красная</t>
  </si>
  <si>
    <t>Светодиод. штора синяя</t>
  </si>
  <si>
    <t>Светодиод. штора зеленая</t>
  </si>
  <si>
    <t>Прожектор</t>
  </si>
  <si>
    <t>Прожектор МГЛ150</t>
  </si>
  <si>
    <t>Холодильник с холодильной камерой "Бирюса"</t>
  </si>
  <si>
    <t>Телевизор "Филипс"</t>
  </si>
  <si>
    <t>Телефон-факс</t>
  </si>
  <si>
    <t>Компьютер в комплекте</t>
  </si>
  <si>
    <t>Диван</t>
  </si>
  <si>
    <t>Стол компьютерный</t>
  </si>
  <si>
    <t>Кресло</t>
  </si>
  <si>
    <t>Шкаф двухдверный</t>
  </si>
  <si>
    <t xml:space="preserve">Шкаф </t>
  </si>
  <si>
    <t>Шкаф книжный</t>
  </si>
  <si>
    <t>Стол письменный</t>
  </si>
  <si>
    <t>Витрина</t>
  </si>
  <si>
    <t>Сейф</t>
  </si>
  <si>
    <t>Информационные знаки (50х50, 2 шт.)</t>
  </si>
  <si>
    <t>Информационные знаки (100х50, 15 шт.)</t>
  </si>
  <si>
    <t>Банер "Снегоходные трассы" , 1шт.</t>
  </si>
  <si>
    <t>Банер "г. Туманная, г. Буланже", 1 шт.</t>
  </si>
  <si>
    <t>Банеры "Проезд на снегоходе запрещен", 5 шт.</t>
  </si>
  <si>
    <t>Банеры "9 мая", 8 шт.</t>
  </si>
  <si>
    <t>Банер "Счастлив тот, кто счастлив своей работой", 1 шт.</t>
  </si>
  <si>
    <t>Банер "С.Ю.Орлова и туризм", 1 шт.</t>
  </si>
  <si>
    <t>Стенд   "Лучшие люди"</t>
  </si>
  <si>
    <t>Электро плита "Мечта", 7 шт.</t>
  </si>
  <si>
    <t>Кровать, 7 шт.</t>
  </si>
  <si>
    <t>Матрац, 4 шт.</t>
  </si>
  <si>
    <t>Матрац, 3 шт.</t>
  </si>
  <si>
    <t>Стол обеденный, 7 шт.</t>
  </si>
  <si>
    <t>Табурет, 12 шт.</t>
  </si>
  <si>
    <t>Табурет, 2 шт.</t>
  </si>
  <si>
    <t>Панель с фотопечатью (1,4*1м), 2 шт.</t>
  </si>
  <si>
    <t>Панель с фотопечатью (1,4*3м), 1 шт.</t>
  </si>
  <si>
    <t>Панель с фотопечатью флаг РФ, 1 шт</t>
  </si>
  <si>
    <t>Котел "Комби"</t>
  </si>
  <si>
    <t>Прожектор МГЛ-150, 17 шт.</t>
  </si>
  <si>
    <t>Линия уличного освещения от магазина "Рубин" до магазина "Садко"</t>
  </si>
  <si>
    <t>Бордюр из камня вокруг стенда "Лучшие люди"</t>
  </si>
  <si>
    <t>Железобетонный колодец на сетях водоснабжения в п. Шалым</t>
  </si>
  <si>
    <t>Деревянная скульптура "Мужчина"</t>
  </si>
  <si>
    <t>Деревянная скульптура "Мужчина 1"</t>
  </si>
  <si>
    <t>Деревянная скульптура "Женщина"</t>
  </si>
  <si>
    <t>Банеры "С днем города", 9 шт.</t>
  </si>
  <si>
    <t>Фигура глухарь</t>
  </si>
  <si>
    <t>Фигура белки</t>
  </si>
  <si>
    <t>Фигура лесовика</t>
  </si>
  <si>
    <t>Фигура жар-птицы</t>
  </si>
  <si>
    <t>Пешеходные дорожки к автомобильным дорогам</t>
  </si>
  <si>
    <t>Подходы к автодорожному мосту через реку Шалым</t>
  </si>
  <si>
    <t>Банеры "Открытие зимнего сезона", 5 шт.</t>
  </si>
  <si>
    <t>Светодиодный RGB MS-HWW, 12 шт.</t>
  </si>
  <si>
    <t>Банеры  "С новым годом!", 2 шт.</t>
  </si>
  <si>
    <t>Банеры "Золотая Шория"</t>
  </si>
  <si>
    <t>Аншлаги на дома в частном секторе, 9 шт.</t>
  </si>
  <si>
    <t>Аншлаги на дома , 9 шт.</t>
  </si>
  <si>
    <t xml:space="preserve">Банеры "С новым годом!", 2шт. </t>
  </si>
  <si>
    <t>Банер "Золотая Шория", 1 шт.</t>
  </si>
  <si>
    <t>Асфальто-бетонное покрытие по ул. Ульянова-Арефьева</t>
  </si>
  <si>
    <t>Шведская стенка с кольцами, 1 шт.</t>
  </si>
  <si>
    <t>Качеля, 1 шт.</t>
  </si>
  <si>
    <t>Качеля-балансир "Тяни-Толкай", 1 шт.</t>
  </si>
  <si>
    <t>Светильник индивидуальный (г. Таштагол, ул. Артема)</t>
  </si>
  <si>
    <t>Светильник индивидуальный (г. Таштагол, ул. Шахтерская, автобусная остановка "ВГСЧ")</t>
  </si>
  <si>
    <t>Светильник индивидуальный (г. Таштагол, ул. Шахтерская)</t>
  </si>
  <si>
    <t>Банер "9 мая", 4 шт.</t>
  </si>
  <si>
    <t>Банер "В.В.Путин", 1 шт.</t>
  </si>
  <si>
    <t>Банер "Д.А.Медведев", 1 шт.</t>
  </si>
  <si>
    <t>Банер "День лесов", 1 шт.</t>
  </si>
  <si>
    <t>Банер "Третий ребенок", 2 шт.</t>
  </si>
  <si>
    <t xml:space="preserve">Банер "Спорт", 1 шт. </t>
  </si>
  <si>
    <t>Контейнер для утилизации ТБО, 20 шт.</t>
  </si>
  <si>
    <t>Прожектор светодиодный RGB MS-HWW, 8 шт.</t>
  </si>
  <si>
    <t>Система управления для прожектора RGB MS-HWW, 2 шт.</t>
  </si>
  <si>
    <t>Банер "Слава Победителям", 1 шт.</t>
  </si>
  <si>
    <t>Баскетбольные стойки, 8 шт.</t>
  </si>
  <si>
    <t>Волейбольные стойки, 6 пар.</t>
  </si>
  <si>
    <t>Теннисные столы, 8 шт.</t>
  </si>
  <si>
    <t>Турники, 12 шт.</t>
  </si>
  <si>
    <t>Мемориальная плита, 4 шт.</t>
  </si>
  <si>
    <t>Банер 3х6 м., 2 шт.</t>
  </si>
  <si>
    <t>Банер 13,5х3,5 м., 1 шт.</t>
  </si>
  <si>
    <t>Портреты, 22 шт.</t>
  </si>
  <si>
    <t xml:space="preserve">Пандус складной, 1 шт. </t>
  </si>
  <si>
    <t xml:space="preserve">Мемориальная плита, 6 шт. </t>
  </si>
  <si>
    <t>LED-гирлянда белая, 4 шт.</t>
  </si>
  <si>
    <t xml:space="preserve">Декоративная изгородь, 1 шт. </t>
  </si>
  <si>
    <t>Брэндмаур "МФЦ Таштагол", 1 шт.</t>
  </si>
  <si>
    <t>Брэндмаур "Больше времени на близких и родных", 1 шт.</t>
  </si>
  <si>
    <t>Декоративная вывеска сложной геометрической формы с каскадной подсветкой и светопроницаемой геральдикой, 1 шт.</t>
  </si>
  <si>
    <t>Декоративная скамейка, 7 шт.</t>
  </si>
  <si>
    <t>Светофорный объект (г. Таштагол, ул. Ленина, 21 (стадион), 1 шт.</t>
  </si>
  <si>
    <t>Светофорный объект (г. Таштагол, ул. Ленина, 17), 1 шт.</t>
  </si>
  <si>
    <t>Светофорный объект (г. Таштагол, ул. Поспелова, 1 (больничный городок), 1 шт.</t>
  </si>
  <si>
    <t>Светофорный объект (г. Таштагол, остановка "Гор. суд"), 1 шт.</t>
  </si>
  <si>
    <t>Светофорный объект (г. Таштагол, перекресток у церкви), 1 шт.</t>
  </si>
  <si>
    <t>Светофорный объект (г. Таштагол, ул. Урицкого), 1 шт.</t>
  </si>
  <si>
    <t>Светофорный объект (г. Таштагол, ул. Советская, 21), 1 шт.</t>
  </si>
  <si>
    <t>Светофорный объект (г. Таштагол, почтамп), 1 шт.</t>
  </si>
  <si>
    <t>Система электроснабжения фонтанов в парке</t>
  </si>
  <si>
    <t>Лавочки уличные (50 шт.)</t>
  </si>
  <si>
    <t>Урны под мусор кованные (50 шт.)</t>
  </si>
  <si>
    <t>Урны под мусор кованные (20 шт.)</t>
  </si>
  <si>
    <t>Декоративная скамейка (14 шт.)</t>
  </si>
  <si>
    <t>МФУ Canon</t>
  </si>
  <si>
    <t>Apple iPhone (2 шт.)</t>
  </si>
  <si>
    <t>Банер "Наши горнолыжники"</t>
  </si>
  <si>
    <t xml:space="preserve">Банер "70 лет Кемеровской области" (4 шт.) </t>
  </si>
  <si>
    <t>Шахматная фигура (2 шт.)</t>
  </si>
  <si>
    <t>Кресло большое (2шт.)</t>
  </si>
  <si>
    <t>Кресло малое (2 шт.)</t>
  </si>
  <si>
    <t>Стол</t>
  </si>
  <si>
    <t xml:space="preserve">Банер "70 лет Кемеровской области" (6 шт.) </t>
  </si>
  <si>
    <t>Диван парковый (5 шт.)</t>
  </si>
  <si>
    <t>Урна (5 шт.)</t>
  </si>
  <si>
    <t>Дорожный знак АБК Шахты</t>
  </si>
  <si>
    <t>Дорожный знак остановка Поспелова</t>
  </si>
  <si>
    <t>Деревянная беседка</t>
  </si>
  <si>
    <t>Крест</t>
  </si>
  <si>
    <t>Панно</t>
  </si>
  <si>
    <t>Композиция "Шаман с лавкой"</t>
  </si>
  <si>
    <t>Широкоформатная фотопечать на основе виниловой пленки "Мы любим Таштагольский район"</t>
  </si>
  <si>
    <t>Брэндмауэра на основе виниловой ткани "70 лет Кузбассу, с юбилеем Таштагол" (2 шт.)</t>
  </si>
  <si>
    <t>Брэндмауэра на основе виниловой ткани "Родник Шория"</t>
  </si>
  <si>
    <t>Фигура "Женщина с медвеженком на руках"</t>
  </si>
  <si>
    <t>Фигуры "Волка"</t>
  </si>
  <si>
    <t>Качеля двойная (20 шт.)</t>
  </si>
  <si>
    <t>Песочница с грибком (20 шт.)</t>
  </si>
  <si>
    <t>Светодиодные деревья (8 шт.)</t>
  </si>
  <si>
    <t>Светодиодные деревья (3 шт.)</t>
  </si>
  <si>
    <t>Банер "Экономия электроэнергии" (2 шт.)</t>
  </si>
  <si>
    <t>Банер "Добро пожаловать в Таштагол"</t>
  </si>
  <si>
    <t>Фигура "Косуля"</t>
  </si>
  <si>
    <t>Деревянная беседка по ул. Ленина, 78</t>
  </si>
  <si>
    <t>Светодиодное дерево</t>
  </si>
  <si>
    <t>Светодиодные деревья (9 шт.)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</si>
  <si>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</si>
  <si>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</si>
  <si>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</si>
  <si>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</si>
  <si>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</si>
  <si>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</si>
  <si>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</si>
  <si>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</si>
  <si>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</si>
  <si>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</si>
  <si>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</si>
  <si>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</si>
  <si>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</si>
  <si>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</si>
  <si>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</si>
  <si>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</si>
  <si>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</si>
  <si>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</si>
  <si>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</si>
  <si>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</si>
  <si>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2.3.22</t>
  </si>
  <si>
    <t>2.3.23</t>
  </si>
  <si>
    <t>2.3.24</t>
  </si>
  <si>
    <t>2.3.25</t>
  </si>
  <si>
    <t>2.3.26</t>
  </si>
  <si>
    <t>2.3.27</t>
  </si>
  <si>
    <t>2.3.28</t>
  </si>
  <si>
    <t>2.3.29</t>
  </si>
  <si>
    <t>2.3.30</t>
  </si>
  <si>
    <t>2.3.31</t>
  </si>
  <si>
    <t>2.3.32</t>
  </si>
  <si>
    <t>2.3.33</t>
  </si>
  <si>
    <t>2.3.34</t>
  </si>
  <si>
    <t>2.3.35</t>
  </si>
  <si>
    <t>2.3.36</t>
  </si>
  <si>
    <t>2.3.37</t>
  </si>
  <si>
    <t>2.3.38</t>
  </si>
  <si>
    <t>2.3.39</t>
  </si>
  <si>
    <t>2.3.40</t>
  </si>
  <si>
    <t>2.3.41</t>
  </si>
  <si>
    <t>2.3.42</t>
  </si>
  <si>
    <t>2.3.43</t>
  </si>
  <si>
    <t>2.3.44</t>
  </si>
  <si>
    <t>2.3.45</t>
  </si>
  <si>
    <t>2.3.46</t>
  </si>
  <si>
    <t>2.3.47</t>
  </si>
  <si>
    <t>2.3.48</t>
  </si>
  <si>
    <t>2.3.49</t>
  </si>
  <si>
    <t>2.3.50</t>
  </si>
  <si>
    <t>2.3.51</t>
  </si>
  <si>
    <t>2.3.52</t>
  </si>
  <si>
    <t>2.3.53</t>
  </si>
  <si>
    <t>2.3.54</t>
  </si>
  <si>
    <t>2.3.55</t>
  </si>
  <si>
    <t>2.3.56</t>
  </si>
  <si>
    <t>2.3.57</t>
  </si>
  <si>
    <t>2.3.58</t>
  </si>
  <si>
    <t>2.3.59</t>
  </si>
  <si>
    <t>2.3.60</t>
  </si>
  <si>
    <t>2.3.61</t>
  </si>
  <si>
    <t>2.3.62</t>
  </si>
  <si>
    <t>2.3.63</t>
  </si>
  <si>
    <t>2.3.64</t>
  </si>
  <si>
    <t>2.3.65</t>
  </si>
  <si>
    <t>2.3.66</t>
  </si>
  <si>
    <t>2.3.67</t>
  </si>
  <si>
    <t>2.3.68</t>
  </si>
  <si>
    <t>2.3.69</t>
  </si>
  <si>
    <t>2.3.70</t>
  </si>
  <si>
    <t>2.3.71</t>
  </si>
  <si>
    <t>2.3.72</t>
  </si>
  <si>
    <t>2.3.73</t>
  </si>
  <si>
    <t>2.3.74</t>
  </si>
  <si>
    <t>2.3.75</t>
  </si>
  <si>
    <t>2.3.76</t>
  </si>
  <si>
    <t>2.3.77</t>
  </si>
  <si>
    <t>2.3.78</t>
  </si>
  <si>
    <t>2.3.79</t>
  </si>
  <si>
    <t>2.3.80</t>
  </si>
  <si>
    <t>2.3.81</t>
  </si>
  <si>
    <t>2.3.82</t>
  </si>
  <si>
    <t>2.3.83</t>
  </si>
  <si>
    <t>2.3.84</t>
  </si>
  <si>
    <t>2.3.85</t>
  </si>
  <si>
    <t>2.3.86</t>
  </si>
  <si>
    <t>2.3.87</t>
  </si>
  <si>
    <t>2.3.88</t>
  </si>
  <si>
    <t>2.3.89</t>
  </si>
  <si>
    <t>2.3.90</t>
  </si>
  <si>
    <t>2.3.91</t>
  </si>
  <si>
    <t>2.3.92</t>
  </si>
  <si>
    <t>2.3.93</t>
  </si>
  <si>
    <t>2.3.94</t>
  </si>
  <si>
    <t>2.3.95</t>
  </si>
  <si>
    <t>2.3.96</t>
  </si>
  <si>
    <t>2.3.97</t>
  </si>
  <si>
    <t>2.3.98</t>
  </si>
  <si>
    <t>2.3.99</t>
  </si>
  <si>
    <t>2.3.100</t>
  </si>
  <si>
    <t>2.3.101</t>
  </si>
  <si>
    <t>2.3.102</t>
  </si>
  <si>
    <t>2.3.103</t>
  </si>
  <si>
    <t>2.3.104</t>
  </si>
  <si>
    <t>2.3.105</t>
  </si>
  <si>
    <t>2.3.106</t>
  </si>
  <si>
    <t>2.3.107</t>
  </si>
  <si>
    <t>2.3.108</t>
  </si>
  <si>
    <t>2.3.109</t>
  </si>
  <si>
    <t>2.3.110</t>
  </si>
  <si>
    <t>2.3.111</t>
  </si>
  <si>
    <t>2.3.112</t>
  </si>
  <si>
    <t>2.3.113</t>
  </si>
  <si>
    <t>2.3.114</t>
  </si>
  <si>
    <t>2.3.115</t>
  </si>
  <si>
    <t>2.3.116</t>
  </si>
  <si>
    <t>2.3.117</t>
  </si>
  <si>
    <t>2.3.118</t>
  </si>
  <si>
    <t>2.3.119</t>
  </si>
  <si>
    <t>2.3.120</t>
  </si>
  <si>
    <t>2.3.121</t>
  </si>
  <si>
    <t>2.3.122</t>
  </si>
  <si>
    <t>2.3.123</t>
  </si>
  <si>
    <t>2.3.124</t>
  </si>
  <si>
    <t>2.3.125</t>
  </si>
  <si>
    <t>2.3.126</t>
  </si>
  <si>
    <t>2.3.127</t>
  </si>
  <si>
    <t>2.3.128</t>
  </si>
  <si>
    <t>2.3.129</t>
  </si>
  <si>
    <t>2.3.130</t>
  </si>
  <si>
    <t>2.3.131</t>
  </si>
  <si>
    <t>2.3.132</t>
  </si>
  <si>
    <t>2.3.133</t>
  </si>
  <si>
    <t>2.3.134</t>
  </si>
  <si>
    <t>2.3.135</t>
  </si>
  <si>
    <t>2.3.136</t>
  </si>
  <si>
    <t>2.3.137</t>
  </si>
  <si>
    <t>2.3.138</t>
  </si>
  <si>
    <t>2.3.139</t>
  </si>
  <si>
    <t>2.3.140</t>
  </si>
  <si>
    <t>2.3.141</t>
  </si>
  <si>
    <t>2.3.142</t>
  </si>
  <si>
    <t>2.3.143</t>
  </si>
  <si>
    <t>2.3.144</t>
  </si>
  <si>
    <t>2.3.145</t>
  </si>
  <si>
    <t>2.3.146</t>
  </si>
  <si>
    <t>2.3.147</t>
  </si>
  <si>
    <t>2.3.148</t>
  </si>
  <si>
    <t>2.3.149</t>
  </si>
  <si>
    <t>2.3.150</t>
  </si>
  <si>
    <t>2.3.151</t>
  </si>
  <si>
    <t>2.3.152</t>
  </si>
  <si>
    <t>2.3.153</t>
  </si>
  <si>
    <t>2.3.154</t>
  </si>
  <si>
    <t>2.3.155</t>
  </si>
  <si>
    <t>2.3.156</t>
  </si>
  <si>
    <t>2.3.157</t>
  </si>
  <si>
    <t>2.3.158</t>
  </si>
  <si>
    <t>2.3.159</t>
  </si>
  <si>
    <t>2.3.160</t>
  </si>
  <si>
    <t>2.3.161</t>
  </si>
  <si>
    <t>2.3.162</t>
  </si>
  <si>
    <t>2.3.163</t>
  </si>
  <si>
    <t>2.3.164</t>
  </si>
  <si>
    <t>2.3.165</t>
  </si>
  <si>
    <t>2.3.166</t>
  </si>
  <si>
    <t>2.3.167</t>
  </si>
  <si>
    <t>2.3.168</t>
  </si>
  <si>
    <t>2.3.169</t>
  </si>
  <si>
    <t>2.3.170</t>
  </si>
  <si>
    <t>2.3.171</t>
  </si>
  <si>
    <t>2.3.172</t>
  </si>
  <si>
    <t>2.3.173</t>
  </si>
  <si>
    <t>2.3.174</t>
  </si>
  <si>
    <t>2.3.175</t>
  </si>
  <si>
    <t>2.3.176</t>
  </si>
  <si>
    <t>2.3.177</t>
  </si>
  <si>
    <t>2.3.178</t>
  </si>
  <si>
    <t>2.3.179</t>
  </si>
  <si>
    <t>2.3.180</t>
  </si>
  <si>
    <t>2.3.181</t>
  </si>
  <si>
    <t>2.3.182</t>
  </si>
  <si>
    <t>2.3.183</t>
  </si>
  <si>
    <t>2.3.184</t>
  </si>
  <si>
    <t>2.3.185</t>
  </si>
  <si>
    <t>2.3.186</t>
  </si>
  <si>
    <t>2.3.187</t>
  </si>
  <si>
    <t>2.3.188</t>
  </si>
  <si>
    <t>2.3.189</t>
  </si>
  <si>
    <t>2.3.190</t>
  </si>
  <si>
    <t>2.3.191</t>
  </si>
  <si>
    <t>2.3.192</t>
  </si>
  <si>
    <t>2.3.193</t>
  </si>
  <si>
    <t>2.3.194</t>
  </si>
  <si>
    <t>2.3.195</t>
  </si>
  <si>
    <t>2.3.196</t>
  </si>
  <si>
    <t>2.3.197</t>
  </si>
  <si>
    <t>2.3.198</t>
  </si>
  <si>
    <t>2.3.199</t>
  </si>
  <si>
    <t>2.3.200</t>
  </si>
  <si>
    <t>2.3.201</t>
  </si>
  <si>
    <t>2.3.202</t>
  </si>
  <si>
    <t>2.3.203</t>
  </si>
  <si>
    <t>2.3.204</t>
  </si>
  <si>
    <t>2.3.205</t>
  </si>
  <si>
    <t>2.3.206</t>
  </si>
  <si>
    <t>2.3.207</t>
  </si>
  <si>
    <t>2.3.208</t>
  </si>
  <si>
    <t>2.3.209</t>
  </si>
  <si>
    <t>2.3.210</t>
  </si>
  <si>
    <t>2.3.211</t>
  </si>
  <si>
    <t>2.3.212</t>
  </si>
  <si>
    <t>2.3.213</t>
  </si>
  <si>
    <t>2.3.214</t>
  </si>
  <si>
    <t>2.3.215</t>
  </si>
  <si>
    <t>2.3.216</t>
  </si>
  <si>
    <t>2.3.217</t>
  </si>
  <si>
    <t>2.3.218</t>
  </si>
  <si>
    <t>2.3.219</t>
  </si>
  <si>
    <t>2.3.220</t>
  </si>
  <si>
    <t>2.3.221</t>
  </si>
  <si>
    <t>2.3.222</t>
  </si>
  <si>
    <t>2.3.223</t>
  </si>
  <si>
    <t>2.3.224</t>
  </si>
  <si>
    <t>2.3.225</t>
  </si>
  <si>
    <t>2.3.226</t>
  </si>
  <si>
    <t>2.3.227</t>
  </si>
  <si>
    <t>2.3.228</t>
  </si>
  <si>
    <t>2.3.229</t>
  </si>
  <si>
    <t>2.3.230</t>
  </si>
  <si>
    <t>2.3.231</t>
  </si>
  <si>
    <t>2.3.232</t>
  </si>
  <si>
    <t>2.3.233</t>
  </si>
  <si>
    <t>2.3.234</t>
  </si>
  <si>
    <t>2.3.235</t>
  </si>
  <si>
    <t>2.3.236</t>
  </si>
  <si>
    <t>2.3.237</t>
  </si>
  <si>
    <t>2.3.238</t>
  </si>
  <si>
    <t>2.3.239</t>
  </si>
  <si>
    <t>2.3.240</t>
  </si>
  <si>
    <t>2.3.241</t>
  </si>
  <si>
    <t>2.3.242</t>
  </si>
  <si>
    <t>2.3.243</t>
  </si>
  <si>
    <t>2.3.244</t>
  </si>
  <si>
    <t>2.3.245</t>
  </si>
  <si>
    <t>2.3.246</t>
  </si>
  <si>
    <t>2.3.247</t>
  </si>
  <si>
    <t>2.3.248</t>
  </si>
  <si>
    <t>2.3.249</t>
  </si>
  <si>
    <t>2.3.250</t>
  </si>
  <si>
    <t>2.3.251</t>
  </si>
  <si>
    <t>2.3.252</t>
  </si>
  <si>
    <t>2.3.253</t>
  </si>
  <si>
    <t>2.3.254</t>
  </si>
  <si>
    <t>2.3.255</t>
  </si>
  <si>
    <t>2.3.256</t>
  </si>
  <si>
    <t>2.3.257</t>
  </si>
  <si>
    <t>2.3.258</t>
  </si>
  <si>
    <t>2.3.259</t>
  </si>
  <si>
    <t>2.3.260</t>
  </si>
  <si>
    <t>2.3.261</t>
  </si>
  <si>
    <t>2.3.262</t>
  </si>
  <si>
    <t>2.3.263</t>
  </si>
  <si>
    <t>2.3.264</t>
  </si>
  <si>
    <t>2.3.265</t>
  </si>
  <si>
    <t>2.3.266</t>
  </si>
  <si>
    <t>2.3.267</t>
  </si>
  <si>
    <t>2.3.268</t>
  </si>
  <si>
    <t>2.3.269</t>
  </si>
  <si>
    <t>2.3.270</t>
  </si>
  <si>
    <t>2.3.271</t>
  </si>
  <si>
    <t>2.3.272</t>
  </si>
  <si>
    <t>2.3.273</t>
  </si>
  <si>
    <t>2.3.274</t>
  </si>
  <si>
    <t>2.3.275</t>
  </si>
  <si>
    <t>2.3.276</t>
  </si>
  <si>
    <t>2.3.277</t>
  </si>
  <si>
    <t>2.3.278</t>
  </si>
  <si>
    <t>2.3.279</t>
  </si>
  <si>
    <t>2.3.280</t>
  </si>
  <si>
    <t>2.3.281</t>
  </si>
  <si>
    <t>2.3.282</t>
  </si>
  <si>
    <t>2.3.283</t>
  </si>
  <si>
    <t>2.3.284</t>
  </si>
  <si>
    <t>2.3.285</t>
  </si>
  <si>
    <t>2.3.286</t>
  </si>
  <si>
    <t>2.3.287</t>
  </si>
  <si>
    <t>2.3.288</t>
  </si>
  <si>
    <t>2.3.289</t>
  </si>
  <si>
    <t>2.3.290</t>
  </si>
  <si>
    <t>2.3.291</t>
  </si>
  <si>
    <t>2.3.292</t>
  </si>
  <si>
    <t>2.3.293</t>
  </si>
  <si>
    <t>2.3.294</t>
  </si>
  <si>
    <t>2.3.295</t>
  </si>
  <si>
    <t>2.3.296</t>
  </si>
  <si>
    <t>2.3.297</t>
  </si>
  <si>
    <t>2.3.298</t>
  </si>
  <si>
    <t>2.3.299</t>
  </si>
  <si>
    <t>2.3.300</t>
  </si>
  <si>
    <t>2.3.301</t>
  </si>
  <si>
    <t>2.3.302</t>
  </si>
  <si>
    <t>2.3.303</t>
  </si>
  <si>
    <t>2.3.304</t>
  </si>
  <si>
    <t>2.3.305</t>
  </si>
  <si>
    <t>2.3.306</t>
  </si>
  <si>
    <t>2.3.307</t>
  </si>
  <si>
    <t>2.3.308</t>
  </si>
  <si>
    <t>2.3.309</t>
  </si>
  <si>
    <t>2.3.310</t>
  </si>
  <si>
    <t>2.3.311</t>
  </si>
  <si>
    <t>2.3.312</t>
  </si>
  <si>
    <t>2.3.313</t>
  </si>
  <si>
    <t>2.3.314</t>
  </si>
  <si>
    <t>2.3.315</t>
  </si>
  <si>
    <t>2.3.316</t>
  </si>
  <si>
    <t>МП "Таштагольская муниципальная специализированная похоронная служба"(хоз. ведение)</t>
  </si>
  <si>
    <t>Распоряжение №16/1-р от 10.02.2010г.</t>
  </si>
  <si>
    <t>Исключен из реестра</t>
  </si>
  <si>
    <t>Распоряжение №25-р от 25.02.2010</t>
  </si>
  <si>
    <t>Договор №099/2012 от 18.05.2012 г, расп. №120-р от 30.05.2012 г.</t>
  </si>
  <si>
    <t>Договор пожертвования б/н от 25.05.2012 г. , расп. №125-р от 31.05.2012 г.</t>
  </si>
  <si>
    <t>Договор №1 от 10.01.2012 г., расп. №133-р от 08.06.2012 г.</t>
  </si>
  <si>
    <t>Счет-фактура №469 от 18.06.2012, расп. №149-р от 21.06.2012 г.</t>
  </si>
  <si>
    <t>Счет-фактура №18/1 от 14.06.2012, расп. №150-р от 21.06.2012 г.</t>
  </si>
  <si>
    <t>Договор №85 от 11.06.2012 г. , расп. №152-р от 25.06.2012 г.</t>
  </si>
  <si>
    <t>Договор №126 от 22.06.2012 г., расп. №155-р от 26.06.2012 г.</t>
  </si>
  <si>
    <t>Договор №24 от 29.05.2012 г., расп. №168-р от 09.07.2012 г.</t>
  </si>
  <si>
    <t>Договор №87 от 02.07.2012 г., расп. №169-р от 09.07.2012 г.</t>
  </si>
  <si>
    <t>Договор №11-06/12 от 13.06.2012 г., расп. №170-р от 09.07.2012 г.</t>
  </si>
  <si>
    <t>Счет-фактура №46 от 30.06.2012 г., расп. №176-р от 12.07.2012 г.</t>
  </si>
  <si>
    <t>Договор №27 от 29.06.2012 г., расп. №188-р от 31.07.2012 г.</t>
  </si>
  <si>
    <t>Договор №28 от 01.08.2012 г., расп. №213-р от 13.08.2012 г.</t>
  </si>
  <si>
    <t>Договор №29 от 01.08.2012 г., расп. №214-р от 13.08.2012 г.</t>
  </si>
  <si>
    <t>Договор №25 от 26.06.2012 г., расп. №215-р от 13.08.2012 г.</t>
  </si>
  <si>
    <t>Договор №128 от 01.08.2012 г., расп. №216 от 13.08.2012 г.</t>
  </si>
  <si>
    <t>Договор №131 от 04.09.2012 г., расп. №241-р от 10.09.2012 г.</t>
  </si>
  <si>
    <t>Договор №31 от 10.08.2012 г., расп. №241-р от 10.09.2012 г.</t>
  </si>
  <si>
    <t>Договор №34 от 03.10.2012 г., расп. №287-р от 17.10.2012 г.</t>
  </si>
  <si>
    <t>Договор №34 от  03.10.2012 г., расп. №288-р от 17.10.2012 г.</t>
  </si>
  <si>
    <t>Договор пожертвования б/н от 25.07.2012 г, расп. №289-р от 17.10.2012 г.</t>
  </si>
  <si>
    <t>Договор №10 от 26.11.2012 г., расп. №297-р от 22.10.2012 г.</t>
  </si>
  <si>
    <t>Договор №133 от 22.10.2012 г., расп. №306-р от 26.10.2012 г.</t>
  </si>
  <si>
    <t>Договор №40 от 10.140.2012 г., расп. №307-р от 26.10.2012 г.</t>
  </si>
  <si>
    <t>Договор №41 от 15.10.2012 г., расп. №308-р от 26.10.2012 г.</t>
  </si>
  <si>
    <t>Договор №385 от 01.08.2012 г., расп. №316-р от 01.11.2012 г.</t>
  </si>
  <si>
    <t>Счет-фактура№26, №27 от 14.11.2010 г., расп. №345-р от 30.11.2012 г.</t>
  </si>
  <si>
    <t>Контракт №2012.5939 от 06.02.2012 г., договор №10 от 26.11.2010 г., расп. №348-р от 30.11.2012 г.</t>
  </si>
  <si>
    <t>Баннер "Спорт. Туризм. Социальная сфера. Новый год" в кол-ве 14 шт.</t>
  </si>
  <si>
    <t>2012</t>
  </si>
  <si>
    <t>Контракт №2012.2939 от 06.02.2012 г.; распр. №349-р от 30.11.2012 г.</t>
  </si>
  <si>
    <t>Баннер "Спорт. Туризм. Социальная сфера. Новый год" в кол-ве 1 шт.</t>
  </si>
  <si>
    <t>Светодиодные гирлянды в кол-ве 12 шт.</t>
  </si>
  <si>
    <t>Контракт №2012.5939 от 06.02.2012 г.; распр. №353/1 от 06.12.2012 г.</t>
  </si>
  <si>
    <t xml:space="preserve"> 06.12.2012</t>
  </si>
  <si>
    <t>Светодиодные гирлянды в кол-ве 14 шт.</t>
  </si>
  <si>
    <t>Светодиодная гирлянда "Сосулька" в кол-ве 10 шт.</t>
  </si>
  <si>
    <t>Ёлочная игрушка в кол-ве 320 шт.</t>
  </si>
  <si>
    <t>Габионы  в кол-ве 2 шт.</t>
  </si>
  <si>
    <t>Договор №23а от 26.06.2012 г.; распр. №364-р от 13.12.2012 г.</t>
  </si>
  <si>
    <t>Фигура "медведь"</t>
  </si>
  <si>
    <t>Договор №463а от 16.11.2012 г.; распр. №365-р от 13.12.2012 г.</t>
  </si>
  <si>
    <t>Тепловой вентилятор,1.шт.</t>
  </si>
  <si>
    <t>Распр. №374-р от 20.12.2012 г.</t>
  </si>
  <si>
    <t>Сварочный инвертор, 1шт.</t>
  </si>
  <si>
    <t>Кресло компьютерное,1 шт.</t>
  </si>
  <si>
    <t>Распр. №378-р от 21.12.2012 г.</t>
  </si>
  <si>
    <t>Фигура "Миссионер Вербицкий" в кол-ве 1 шт.</t>
  </si>
  <si>
    <t>Договор №55 от 20.12.2012 г.; распр. №393-р от 29.12.2012 г.</t>
  </si>
  <si>
    <t>Линия наружного освещения по ул. Шевченко, г. Таштагол</t>
  </si>
  <si>
    <t>Контракт №2012.48 от 05.12.2012г., распр. №7-р от 30.01.2013 г.</t>
  </si>
  <si>
    <t>Счет-фактура №18 от 22.01.2013г.; распр. №11-р от 04.02.2013 г.</t>
  </si>
  <si>
    <t>Рекламный щит</t>
  </si>
  <si>
    <t>Договор №2 от 01.02.2013 г.; распр.  №24-р от 18.02.2013 г.</t>
  </si>
  <si>
    <t xml:space="preserve"> 18.02.2013</t>
  </si>
  <si>
    <t>Фен промышленный в кол-ве 2 шт.</t>
  </si>
  <si>
    <t>Договор №15 от  18.03.2013 г.; распр. №25-р от 18.02.2013 г.</t>
  </si>
  <si>
    <t>Генератор 220В+св.аппарат</t>
  </si>
  <si>
    <t>Деревянная скульптура "Шаман с бубном" в кол-ве 1 шт.</t>
  </si>
  <si>
    <t>Договор №6,5,4,3 от  18.03.2013 г.; распр. №37-р от 26.02.2013 г.</t>
  </si>
  <si>
    <t>Деревянная скульптура "Белка" в кол-ве 1 шт.</t>
  </si>
  <si>
    <t>Деревянная скульптура "Два Шамана" в кол-ве 1 шт.</t>
  </si>
  <si>
    <t>Деревянная скульптура "Гном" в кол-ве 1 шт.</t>
  </si>
  <si>
    <t>Распоряжение Администрации Таштагольского городского поселения   №41-р от 01.03.2013 г.</t>
  </si>
  <si>
    <t>Шкаф</t>
  </si>
  <si>
    <t>Ноутбук Lenovo</t>
  </si>
  <si>
    <t>Счет №80 от 18.03.2013 г.; распр. №72-р от 22.03.2013 г.</t>
  </si>
  <si>
    <t>Стенд объявлений в кол-ве 5 шт.</t>
  </si>
  <si>
    <t>Договор №8 от 01.03.2013 г.; распр. №82-р от 29.03.2013 г.</t>
  </si>
  <si>
    <t>Стенд объявлений в кол-ве  1 шт.</t>
  </si>
  <si>
    <t>Контейнер для раздельного сбора ТБО в кол-ве 11 шт.</t>
  </si>
  <si>
    <t>Договор №15/03-13 от 26.03.2013 г.; распр.  №83-р от 29.03.2013 г.</t>
  </si>
  <si>
    <t>Шкаф остекленный  орг.отдел</t>
  </si>
  <si>
    <t>Ноутбук Lenovo IdeaPad</t>
  </si>
  <si>
    <t>Баннер "Аэропорт встречает гостей"</t>
  </si>
  <si>
    <t>Договор №012 от 10.04.2013 г.; распр. №117-р от 29.04.2013 г.</t>
  </si>
  <si>
    <t>Баннер "Соблюдайте чистоту в городе"</t>
  </si>
  <si>
    <t>Баннер "Путин.Медведев.Спорт" в кол-ве 2 шт.</t>
  </si>
  <si>
    <t>Договор №007 от 01.04.2013 г.; распр. №118-р от 29.04.2013 г.</t>
  </si>
  <si>
    <t>Штендер двухсторонний "Губернаторская чайная" в кол-ве 2 шт.</t>
  </si>
  <si>
    <t>Вывеска "Чайная" в кол-ве 2 шт.</t>
  </si>
  <si>
    <t>Вывеска "СДЮШОР" в кол-ве 1 шт.</t>
  </si>
  <si>
    <t>Баннер "Чайная .Губернатор" в кол-ве 2 шт.</t>
  </si>
  <si>
    <t>Детская площадка  в кол-ве 2 шт.</t>
  </si>
  <si>
    <t>Договор №48 от 15.01.2013 г., №49 от 02.04.2013 г.; распр.  №119-р от 29.04.2013 г.</t>
  </si>
  <si>
    <t>Контейнер для раздельного сбора ТБО в кол-ве 2 шт.</t>
  </si>
  <si>
    <t>Договор №01-04-13 от 01.04.2013 г.; распр. №120-р от 29.04.2013 г.</t>
  </si>
  <si>
    <t>Стелла "Шория"</t>
  </si>
  <si>
    <t>Договор №9 от 24.05.2013 г.; распр. №164-р от 04.06.2013 г.</t>
  </si>
  <si>
    <t xml:space="preserve"> 04.06.2013</t>
  </si>
  <si>
    <t>Планшет Samsung в кол-ве 1 шт.</t>
  </si>
  <si>
    <t>Счет-фактура №143 от 23.05.2013 г.; распр. №165-р от 04.06.2013 г.</t>
  </si>
  <si>
    <t>Металлоконструкция "Дерево"</t>
  </si>
  <si>
    <t>Договор №215 от 30.04.2013 г.; распр. №166-р от 04.06.2013 г.</t>
  </si>
  <si>
    <t>Металлоконструкция "Велосипед на глобусе"</t>
  </si>
  <si>
    <t>Договор №108 от 23.05.2013 г.; распр.  №167-р от 04.06.2013 г.</t>
  </si>
  <si>
    <t xml:space="preserve">Лавочка в кол-ве 2 шт. </t>
  </si>
  <si>
    <t>Договор №109 от 24.05.2013 г.; распр. №168-р от 04.06.2013 г.</t>
  </si>
  <si>
    <t>Урна в кол-ве 2 шт.</t>
  </si>
  <si>
    <t>Баннер "Живем одним дыханием с тобой,Таштагол-мой город родной"</t>
  </si>
  <si>
    <t>Приобретение баннерной ткани и строит. материалов на сумму 98000 руб., монтаж на сумму 71260 руб.</t>
  </si>
  <si>
    <t>Распоряжение Администрации Таштагольского городского поселения  №233-р от 17.07.2013 г.</t>
  </si>
  <si>
    <t>Мемориальная плита "Клименко А.И."</t>
  </si>
  <si>
    <t>Договор №10 от 08.07.2013 г.; распр. №234-р от 17.07.2013 г.</t>
  </si>
  <si>
    <t>Договор №28а от 28.06.2013 г.; распр. №237-р от 18.07.2013 г.</t>
  </si>
  <si>
    <t xml:space="preserve">Деревянные лавочки в кол-ве 5 шт. </t>
  </si>
  <si>
    <t>Договор №29 от 28.06.2013 г.; распр.  №238-р от 18.07.2013 г.</t>
  </si>
  <si>
    <t>Урна в кол-ве 15 шт.</t>
  </si>
  <si>
    <t>Договор №115от 02.07.2013 г.; распр. №239-р от 18.07.2013 г.</t>
  </si>
  <si>
    <t>Договор №115 от 02.07.2013 г.; распр. №239-р от 18.07.2013 г.</t>
  </si>
  <si>
    <t>Ландшафтная композиция "Культовые обряды шорцев"</t>
  </si>
  <si>
    <t>Договор гражданско-правового характера №15 от 22.04.2013 г.; распр. №240-р от 18.07.2013</t>
  </si>
  <si>
    <t>Кресло кабинет руководителя,1 шт.</t>
  </si>
  <si>
    <t>Баннер на стеле Таштагол, 1 шт.</t>
  </si>
  <si>
    <t>2013</t>
  </si>
  <si>
    <t>Распоряжение Администрации Таштагольского городского поселения №195-р от 25.06.2013 г.</t>
  </si>
  <si>
    <t>Триммер "Кратон",2 шт.</t>
  </si>
  <si>
    <t>Распоряжение Администрации Таштагольского городского поселения №201-р от 26.06.2013 г. (приобретение у ООО "ТУК")</t>
  </si>
  <si>
    <t>Вазон-корзина, 6 шт.</t>
  </si>
  <si>
    <t>Договор №10П/2013 от 21.06.2013 г.; распр. №255-р от 30.07.2013 г.</t>
  </si>
  <si>
    <t>Баннер "Социальная жизнь Таштагола", 13 шт.</t>
  </si>
  <si>
    <t>Договор №020 от 01.07.2013 г.; распр. №258-р от 30.07.2013 г.</t>
  </si>
  <si>
    <t>Баннер "Вера. Надежда. Любовь.", 1 шт.</t>
  </si>
  <si>
    <t>Лавочки с именными табличками,17 шт.</t>
  </si>
  <si>
    <t>Договор №113 от 30.03.2013 г.,№114 от 26.04.2013 г., №10 от 26.11.2010 г.; распр. №259-р от 30.07.2013 г.</t>
  </si>
  <si>
    <t>Бензокоса 0,8 кВт, 4 шт.</t>
  </si>
  <si>
    <t>Договор №10 от 30.07.2013 г.; распр. №263-р от 31.07.2013 г.</t>
  </si>
  <si>
    <t>Вазон-корзина, 2 шт.</t>
  </si>
  <si>
    <t>Договор №11П/2013 от 01.07.2013 г.; распр. №275-р от 05.08.2013 г.</t>
  </si>
  <si>
    <t>Диван парковый, 2 шт.</t>
  </si>
  <si>
    <t>Бензокоса 0,8 кВт, 1 шт.</t>
  </si>
  <si>
    <t>Договор №11 от 19.08.2013 г.; распр. №307-р от 30.08.2013 г.</t>
  </si>
  <si>
    <t>Этнографическая композиция "Свадебная юрта", 1шт.</t>
  </si>
  <si>
    <t>Договор гражданско-правового характера №38 от 01.08.2013 г.; распр. №308-р от 30.08.2013</t>
  </si>
  <si>
    <t>Деревянная фигура "пенек", 2 шт.</t>
  </si>
  <si>
    <t>Договор гражданско-правового характера №39 от 12.08.2013 г.; распр. №309-р от 30.08.2013</t>
  </si>
  <si>
    <t>Скамья металлическая, 1 шт.</t>
  </si>
  <si>
    <t>Договор №118 от 05.08.2013 г.,№119 от 06.08.2013 г.,№121 от 13.08.2013 г.; распр. №310-р от 30.08.2013 г.</t>
  </si>
  <si>
    <t>Металлическая секция, 20 шт.</t>
  </si>
  <si>
    <t xml:space="preserve">Лавочка, в кол-ве 2 шт. </t>
  </si>
  <si>
    <t>Урна,2 шт.</t>
  </si>
  <si>
    <t>Урна,20 шт.</t>
  </si>
  <si>
    <t>Декоративная фигура "Дух горы", 1шт.</t>
  </si>
  <si>
    <t>Договор гражданско-правового характера №13 от 28.03.2013 г,№14 от 15.04.2013 г..; распр. №312-р от 30.08.2013</t>
  </si>
  <si>
    <t>Декоративная фигура "Дух воды", 1 шт.</t>
  </si>
  <si>
    <t>Габионы у стелы "Таштагол" в кол-ве 1 шт.</t>
  </si>
  <si>
    <t>Договор №16 от 28.06.2013 г.,№20 от 01.07.2013 г.; распр. №324-р от 11.09.2013 г.</t>
  </si>
  <si>
    <t>Деревянная фигура "Миссионер Вербицкий" в кол-ве 1 шт.</t>
  </si>
  <si>
    <t>Договор №35 от 23.07.2013 г.; распр. №331-р от 12.09.2013 г.</t>
  </si>
  <si>
    <t>Деревянная фигура "Рысь" в кол-ве 1 шт.</t>
  </si>
  <si>
    <t>Деревянная фигура "Жар-птица" в кол-ве 1 шт.</t>
  </si>
  <si>
    <t>Деревянная фигура "Кедровик" в кол-ве 1 шт.</t>
  </si>
  <si>
    <t>Скульптурная композиция "Врач и учитель", в кол-ве 1 шт.</t>
  </si>
  <si>
    <t>Контракт №7.2013 от 27.02.2013 г., договор №12 от 05.07.2013 г. , договор №10 от 05.07.2013 г. , договор №11 от 05.07.2013 г. , договор №22 от 20.05.2013 г.; распр. №332-р от 12.09.2013 г.</t>
  </si>
  <si>
    <t>Клумбы по ул.Ноградская, д.6,д.8, в кол-ве 2 шт.</t>
  </si>
  <si>
    <t>Договор №38/2012 от 29.06.2012 г.; распр. №333-р от 12.09.2013 г.</t>
  </si>
  <si>
    <t>Клумбы по ул.Ноградская, д.6,д.8, в кол-ве 1 шт.</t>
  </si>
  <si>
    <t>Качели,в кол-ве 3 шт.</t>
  </si>
  <si>
    <t>Договор №124 от 03.09.2013 г.; распр. №343-р от 19.09.2013 г.</t>
  </si>
  <si>
    <t xml:space="preserve"> 19.09.2013</t>
  </si>
  <si>
    <t>Песочница в кол-ве 3 шт.</t>
  </si>
  <si>
    <t>Турник,5 шт.</t>
  </si>
  <si>
    <t>Договор №47 от 16.09.2013 г.; распр. №344-р от 19.09.2013 г.</t>
  </si>
  <si>
    <t>Гимнастические брусья, 5 шт.</t>
  </si>
  <si>
    <t>Баннер "Православная церковь", 4 шт.</t>
  </si>
  <si>
    <t>Договор №027 от 01.09.2013 г.; распр. №398-р от 28.10.2013 г.</t>
  </si>
  <si>
    <t>Баннер "Спортивная Россия", 1 шт.</t>
  </si>
  <si>
    <t>Деревянная фигура "Мельник" в кол-ве 1 шт.</t>
  </si>
  <si>
    <t>Договор №47 от 10.10.2013 г.; распр. №399-р от 28.10.2013 г.</t>
  </si>
  <si>
    <t>Деревянная фигура "Мельница" в кол-ве 1 шт.</t>
  </si>
  <si>
    <t>Столбики для коновязи, 2 шт.</t>
  </si>
  <si>
    <t>Договор №13 от 28.03.2013 г.; распр. №400-р от 28.10.2013 г.</t>
  </si>
  <si>
    <t>Столбики для коновязи, 1 шт.</t>
  </si>
  <si>
    <t>Мемориальная плита Ягодинцев Н.И., в кол-ве 1 шт.</t>
  </si>
  <si>
    <t>Договор №18 от 15.10.2013 г.; распр. №401-р от 28.10.2013 г.</t>
  </si>
  <si>
    <t>Шкаф остекленный, 1 шт.</t>
  </si>
  <si>
    <t>Шкаф, 1 шт.</t>
  </si>
  <si>
    <t>Распоряжение Администрации Таштагольского городского поселения №411-р от 05.11.2013 г.</t>
  </si>
  <si>
    <t>Кресло бюрократ,2 шт.</t>
  </si>
  <si>
    <t>Распоряжение Администрации Таштагольского городского поселения №443-р от 17.12.2013 г.</t>
  </si>
  <si>
    <t>Перфоратор Makita, 1 шт.</t>
  </si>
  <si>
    <t>Договор №19 от 16.12.2013 г.; распр. №459-р от 23.12.2013 г.</t>
  </si>
  <si>
    <t>Деревянная повозка, 1 шт.</t>
  </si>
  <si>
    <t>Договор №47 от 10.10.2013 г.; распр. №460-р от 23.12.2013 г.</t>
  </si>
  <si>
    <t>Деревянная ограда,1 шт.</t>
  </si>
  <si>
    <t>Стеллаж,1шт.</t>
  </si>
  <si>
    <t>Распоряжение Администрации Таштагольского городского поселения №466-р от 31.12.2013 г.</t>
  </si>
  <si>
    <t>Триммер  бензиновый "Кратон",4 шт.</t>
  </si>
  <si>
    <t>Полка,2шт.</t>
  </si>
  <si>
    <t>Распоряжение Администрации Таштагольского городского поселения №24-р от 31.01.2014 г.</t>
  </si>
  <si>
    <t>Стол, 3 шт.</t>
  </si>
  <si>
    <t>Декоративное сооружение для родника</t>
  </si>
  <si>
    <t>Договор №57 от 20.12.2013 г.; распр. №25-р от 31.01.2014 г.</t>
  </si>
  <si>
    <t>Пирометр инфракрасный, 1шт.</t>
  </si>
  <si>
    <t>Распоряжение Администрации Таштагольского городского поселения №49-р от 26.02.2014 г.</t>
  </si>
  <si>
    <t>Стол, 4шт.</t>
  </si>
  <si>
    <t>Распоряжение Администрации Таштагольского городского поселения №104-р от 24.04.2014 г.</t>
  </si>
  <si>
    <t>Сотовый телефон НТС, 1 шт.</t>
  </si>
  <si>
    <t>Распоряжение Администрации Таштагольского городского поселения №105-р от 24.04.2014 г.</t>
  </si>
  <si>
    <t>Деревянная фигура "Горная Шория"</t>
  </si>
  <si>
    <t>2014</t>
  </si>
  <si>
    <t>Распоряжение Администрации Таштагольского городского поселения №135-р от 27.05.2014 г.</t>
  </si>
  <si>
    <t>Деревянная фигура "Орел"</t>
  </si>
  <si>
    <t>Светодиодная монохромная бегущая строка,1шт.</t>
  </si>
  <si>
    <t>Договор №06/П-14 от 01.04.2014 г.; распр. №136-р от 28.05.2014 г.</t>
  </si>
  <si>
    <t>Контейнер ТБО,11шт.</t>
  </si>
  <si>
    <t>Договор №10/П-14 от 01.04.2014 г.; распр. №146-р от 04.06.2014 г.</t>
  </si>
  <si>
    <t>Металлическая чаша, 6 шт.</t>
  </si>
  <si>
    <t>Договор №130 от 15.05.2014 г., №131 от 22.05.2014г.; распр. №166-р от 17.06.2014 г.</t>
  </si>
  <si>
    <t>Металлическая беседка,1шт.</t>
  </si>
  <si>
    <t>Качеля, 4 шт.</t>
  </si>
  <si>
    <t>Песочница, 4шт.</t>
  </si>
  <si>
    <t>Карусель, 4 шт.</t>
  </si>
  <si>
    <t xml:space="preserve">Лавочка, в кол-ве 4 шт. </t>
  </si>
  <si>
    <t>Урна, 4шт.</t>
  </si>
  <si>
    <t>Качеля-балансир , 4 шт.</t>
  </si>
  <si>
    <t>Тренажер рукоход (турник, брусья),4шт.</t>
  </si>
  <si>
    <t>Контейнер ТБО,2 шт.</t>
  </si>
  <si>
    <t>Контракт №2013.253504 от 27.02.2013 г.; распр. №167-р от 17.06.2014 г.</t>
  </si>
  <si>
    <t>Баскетбольный щит, 1 шт.</t>
  </si>
  <si>
    <t>Договор №59 от 15.12.2013 г.; распр. №179-р от 26.06.2014 г.</t>
  </si>
  <si>
    <t>Стол для настольного тенниса, 2 шт.</t>
  </si>
  <si>
    <t>Турник,2 шт.</t>
  </si>
  <si>
    <t>Договор №13/П-14 от 10.06.2014 г.; распр. №187-р от 30.06.2014 г.</t>
  </si>
  <si>
    <t>Широкоформатный баннер, 1 шт.</t>
  </si>
  <si>
    <t>Договор №021 от 10.06.2014 г.; распр. №236-р от 20.08.2014 г.</t>
  </si>
  <si>
    <t>Кресло офисное, 1 шт.</t>
  </si>
  <si>
    <t>Распоряжение Администрации Таштагольского городского поселения №2374-р от 20.08.2014 г.</t>
  </si>
  <si>
    <t>Стол офисный, 1 шт.</t>
  </si>
  <si>
    <t xml:space="preserve">Деревянная лавочка с фигурой в кол-ве 5 шт. </t>
  </si>
  <si>
    <t>Договор №19/П от 01.07.2014 г.; распр. №235-р от 20.08.2014 г.</t>
  </si>
  <si>
    <t>Металлический шкаф, 1 шт.</t>
  </si>
  <si>
    <t>Договор №147 от 24.07.2014 г.; распр. №260-р от 09.09.2014 г.</t>
  </si>
  <si>
    <t>Баскетбольный щит, 2 шт.</t>
  </si>
  <si>
    <t>Договор №63 от 19.12.2013 г.; распр. №261-р от 09.09.2014 г.</t>
  </si>
  <si>
    <t xml:space="preserve">Детское оборудование </t>
  </si>
  <si>
    <t>Договор №145 от 23.06.2014 г.; распр. №259-р от 09.09.2014 г.</t>
  </si>
  <si>
    <t>Парковая лавочка с урной, 2 шт.</t>
  </si>
  <si>
    <t>Договор №150 от 31.07.2014 г.; распр. №272-р от 15.09.2014 г.</t>
  </si>
  <si>
    <t>Скамейка, 2 шт.</t>
  </si>
  <si>
    <t>Договор №13 от 04.08.2014 г.; распр. №306-р от 31.10.2014 г.</t>
  </si>
  <si>
    <t xml:space="preserve"> 31.10.2014 </t>
  </si>
  <si>
    <t>Деревянная фигура Гриб большой, 2 шт.</t>
  </si>
  <si>
    <t>Деревянная фигура Гриб малый, 6 шт.</t>
  </si>
  <si>
    <t>Вазоны, 40 шт.</t>
  </si>
  <si>
    <t>Договор №04/08-14 от 04.08.2014 г., договор №24/08-14 от 01.08.2014 г.; распр. №370-р от 23.12.2014 г.</t>
  </si>
  <si>
    <t>Детский игровой комплекс, 1 шт.</t>
  </si>
  <si>
    <t>Договор №00УТ-000883 от 05.08.2014 г.; распр. №369-р от 23.12.2014 г.</t>
  </si>
  <si>
    <t>Гимнастический городок, 1 шт.</t>
  </si>
  <si>
    <t>Договор №00УТ-000998 от 02.09.2014 г.; распр. №3689-р от 23.12.2014 г.</t>
  </si>
  <si>
    <t>Макет "Ребенок на дороге",5 шт.</t>
  </si>
  <si>
    <t>Договор №55 от 11.11.2014 г., договор №18 от 17.11.2014 г.; распр. №367-р от 23.12.2014 г.</t>
  </si>
  <si>
    <t>Металличекая конструкция "Дракон", 1шт.</t>
  </si>
  <si>
    <t>Договор №161 от 27.08.2014 г.; распр. №372-р от 25.12.2014 г.</t>
  </si>
  <si>
    <t>Деревянная фигура "Манкур", 1 шт.</t>
  </si>
  <si>
    <t>Договор №17 от 22.09.2014 г.; распр. №373-р от 25.12.2014 г.</t>
  </si>
  <si>
    <t>Договор №041от 01.11.2014 г.; распр. №387-р от 31.12.2014 г.</t>
  </si>
  <si>
    <t>Металлоконструкция, 1шт.</t>
  </si>
  <si>
    <t>Договор №164от 18.12.2014 г.; распр. №388-р от 31.12.2014 г.</t>
  </si>
  <si>
    <t>Торговая палатка,14 шт</t>
  </si>
  <si>
    <t>2015</t>
  </si>
  <si>
    <t>Договор №1/П-15 от 20.01.2015 г.; распр. Администрации Таштагол. городского поселения от 08.04.2015 г. №1134-р</t>
  </si>
  <si>
    <t xml:space="preserve">Деревянная лавочка, 2 шт. </t>
  </si>
  <si>
    <t>Договор №3/П-15 от 10.02.2015 г.; распр. Администрации Таштагол. городского поселения от 08.04.2015 г. №114-р</t>
  </si>
  <si>
    <t>Металлические цветочницы, 9 шт.</t>
  </si>
  <si>
    <t>Договор №6 от 18.03.2015 г.; распр. Администрации Таштагол. городского поселения от 03.06.2015 г. №286-р</t>
  </si>
  <si>
    <t>Дорожное зеркало безопасности, 3 шт.</t>
  </si>
  <si>
    <t>Договор №3/П-15 от 10.02.2015 г.; распр. Администрации Таштагол. городского поселения от 03.06.2015 г. №287-р</t>
  </si>
  <si>
    <t>Металлическая конструкция "Скульптура человек на лавочке", 1шт.</t>
  </si>
  <si>
    <t>Договор №9 от 25.03.2015 г.; распр. Администрации Таштагол. городского поселения от 03.06.2015 г. №302-р</t>
  </si>
  <si>
    <t>Договор №79 от 25.03.2015 г.; распр. Администрации Таштагол. городского поселения от 03.06.2015 г. №285-р</t>
  </si>
  <si>
    <t>Деревянная фигура, 5 шт.</t>
  </si>
  <si>
    <t>Договоры №23 от 20.07.2015 г. и №24 от 20.07.2015 г.; распр. администрации Таштагол. городского поселения от 02.09.2015 г. №704-р</t>
  </si>
  <si>
    <t>Деревянная фигура, 1 шт.</t>
  </si>
  <si>
    <t>Деревянная скамейка, 5 шт.</t>
  </si>
  <si>
    <t>Деревянная скамейка, 1 шт.</t>
  </si>
  <si>
    <t xml:space="preserve">Парковый диван, 8 шт. </t>
  </si>
  <si>
    <t>Договор №13.2015 от 24.06.2015 г.; распр. Администрации Таштагол. городского поселения от 02.10.2015 г. №837-р</t>
  </si>
  <si>
    <t xml:space="preserve"> 02.10.2015</t>
  </si>
  <si>
    <t>Скамья гордская, 12 шт.</t>
  </si>
  <si>
    <t>Антивандальный термошкаф, 1шт.</t>
  </si>
  <si>
    <t>Договор №NVK02776 от 04.03.2015 г.; распр. Администрации Таштагол. городского поселения от 02.10.2015 г. №838-р</t>
  </si>
  <si>
    <t>Металлическая цветочница, 1 шт.</t>
  </si>
  <si>
    <t>Договор №20 от 13.05.2015 г.; распр. Администрации Таштагол. городского поселения от 02.10.2015 г. №839-р</t>
  </si>
  <si>
    <t>Кресло руководителя, 1шт.</t>
  </si>
  <si>
    <t>Распр. Администрации Таштагол. городского поселения от 09.03.2016 г. №297-р</t>
  </si>
  <si>
    <t>Остановки общественного транспорта, 1 шт.</t>
  </si>
  <si>
    <t>Договор №4 от 08.02.2016 г.; распр.  Администрации Таштагол. городского поселения от 09.03.2016 г. №298-р</t>
  </si>
  <si>
    <t>Металлоконструкция "Остановки", 1шт.</t>
  </si>
  <si>
    <t>Договор №3 от 08.02.2016 г.; распр.  Администрации Таштагол. городского поселения от 09.03.2016 г. №299-р</t>
  </si>
  <si>
    <t>Остановки общественного транспорта, 2 шт.</t>
  </si>
  <si>
    <t>Договор №6 от 29.02.2016 г.; распр.  Администрации Таштагол. городского поселения от 06.04.2016 г. №510-р</t>
  </si>
  <si>
    <t xml:space="preserve"> 06.04.2016</t>
  </si>
  <si>
    <t>Скульптуры в кол-ве 6 шт.</t>
  </si>
  <si>
    <t>МК №2018.104 от 16.04.2018 г., МК №2018.105 от 16.04.2018 г., договор №1 от 10.01.2018 г.,распр.  Администрации Таштагол. городского поселения от 17.10.2018 г. №1341-р</t>
  </si>
  <si>
    <t>2.3.317</t>
  </si>
  <si>
    <t>2.3.318</t>
  </si>
  <si>
    <t>2.3.319</t>
  </si>
  <si>
    <t>2.3.320</t>
  </si>
  <si>
    <t>2.3.321</t>
  </si>
  <si>
    <t>2.3.322</t>
  </si>
  <si>
    <t>2.3.323</t>
  </si>
  <si>
    <t>2.3.324</t>
  </si>
  <si>
    <t>2.3.325</t>
  </si>
  <si>
    <t>2.3.326</t>
  </si>
  <si>
    <t>2.3.327</t>
  </si>
  <si>
    <t>2.3.328</t>
  </si>
  <si>
    <t>2.3.329</t>
  </si>
  <si>
    <t>2.3.330</t>
  </si>
  <si>
    <t>2.3.331</t>
  </si>
  <si>
    <t>2.3.332</t>
  </si>
  <si>
    <t>2.3.333</t>
  </si>
  <si>
    <t>2.3.334</t>
  </si>
  <si>
    <t>2.3.335</t>
  </si>
  <si>
    <t>2.3.336</t>
  </si>
  <si>
    <t>2.3.337</t>
  </si>
  <si>
    <t>2.3.338</t>
  </si>
  <si>
    <t>2.3.339</t>
  </si>
  <si>
    <t>2.3.340</t>
  </si>
  <si>
    <t>2.3.341</t>
  </si>
  <si>
    <t>2.3.342</t>
  </si>
  <si>
    <t>2.3.343</t>
  </si>
  <si>
    <t>2.3.344</t>
  </si>
  <si>
    <t>2.3.345</t>
  </si>
  <si>
    <t>2.3.346</t>
  </si>
  <si>
    <t>2.3.347</t>
  </si>
  <si>
    <t>2.3.348</t>
  </si>
  <si>
    <t>2.3.349</t>
  </si>
  <si>
    <t>2.3.350</t>
  </si>
  <si>
    <t>2.3.351</t>
  </si>
  <si>
    <t>2.3.352</t>
  </si>
  <si>
    <t>2.3.353</t>
  </si>
  <si>
    <t>2.3.354</t>
  </si>
  <si>
    <t>2.3.355</t>
  </si>
  <si>
    <t>2.3.356</t>
  </si>
  <si>
    <t>2.3.357</t>
  </si>
  <si>
    <t>2.3.358</t>
  </si>
  <si>
    <t>2.3.359</t>
  </si>
  <si>
    <t>2.3.360</t>
  </si>
  <si>
    <t>2.3.361</t>
  </si>
  <si>
    <t>2.3.362</t>
  </si>
  <si>
    <t>2.3.363</t>
  </si>
  <si>
    <t>2.3.364</t>
  </si>
  <si>
    <t>2.3.365</t>
  </si>
  <si>
    <t>2.3.366</t>
  </si>
  <si>
    <t>2.3.367</t>
  </si>
  <si>
    <t>2.3.368</t>
  </si>
  <si>
    <t>2.3.369</t>
  </si>
  <si>
    <t>2.3.370</t>
  </si>
  <si>
    <t>2.3.371</t>
  </si>
  <si>
    <t>2.3.372</t>
  </si>
  <si>
    <t>2.3.373</t>
  </si>
  <si>
    <t>2.3.374</t>
  </si>
  <si>
    <t>2.3.375</t>
  </si>
  <si>
    <t>2.3.376</t>
  </si>
  <si>
    <t>2.3.377</t>
  </si>
  <si>
    <t>Акт о списании №3 от 25.06.2013 г. распр.  №194-р от 25.06.2013 г.</t>
  </si>
  <si>
    <t>Туалет придорожный</t>
  </si>
  <si>
    <t>Санитарная кабина</t>
  </si>
  <si>
    <t>Павильон для высадки пассажиров</t>
  </si>
  <si>
    <t>Остановочный павильон</t>
  </si>
  <si>
    <t>Павильон ожидания автотранспорта</t>
  </si>
  <si>
    <t>Кабинка для переодевания</t>
  </si>
  <si>
    <t>Смотровая площадка с навесом</t>
  </si>
  <si>
    <t>Будка спасателей</t>
  </si>
  <si>
    <t>Мемориальный комплекс "Погибшим шахтерам"</t>
  </si>
  <si>
    <t>Автомобильная стоянка</t>
  </si>
  <si>
    <t>Автомобильный мост через реку Шалым</t>
  </si>
  <si>
    <t>Кемеровская область, г.Таштагол</t>
  </si>
  <si>
    <t>1.5.8</t>
  </si>
  <si>
    <t>1.5.9</t>
  </si>
  <si>
    <t>1.5.10</t>
  </si>
  <si>
    <t>1.5.11</t>
  </si>
  <si>
    <t>1.5.12</t>
  </si>
  <si>
    <t>1.5.13</t>
  </si>
  <si>
    <t>1.5.14</t>
  </si>
  <si>
    <t>1.5.15</t>
  </si>
  <si>
    <t>1.5.16</t>
  </si>
  <si>
    <t>1.5.17</t>
  </si>
  <si>
    <t>1.5.18</t>
  </si>
  <si>
    <t>1.5.19</t>
  </si>
  <si>
    <t>1.5.20</t>
  </si>
  <si>
    <t>1.5.21</t>
  </si>
  <si>
    <t>1.5.22</t>
  </si>
  <si>
    <t>1.5.23</t>
  </si>
  <si>
    <t>1.5.24</t>
  </si>
  <si>
    <t>1.5.25</t>
  </si>
  <si>
    <t>1.5.26</t>
  </si>
  <si>
    <t>1.5.27</t>
  </si>
  <si>
    <t>1.5.28</t>
  </si>
  <si>
    <t>1.5.29</t>
  </si>
  <si>
    <t>1.5.30</t>
  </si>
  <si>
    <t>1.5.31</t>
  </si>
  <si>
    <t>1.5.32</t>
  </si>
  <si>
    <t>1.5.33</t>
  </si>
  <si>
    <t>1.5.34</t>
  </si>
  <si>
    <t>1.5.35</t>
  </si>
  <si>
    <t>1.5.36</t>
  </si>
  <si>
    <t>1.5.37</t>
  </si>
  <si>
    <t>1.5.38</t>
  </si>
  <si>
    <t>1.5.39</t>
  </si>
  <si>
    <t>1.5.40</t>
  </si>
  <si>
    <t>1.5.41</t>
  </si>
  <si>
    <t>1.5.42</t>
  </si>
  <si>
    <t>1.5.43</t>
  </si>
  <si>
    <t>1.5.44</t>
  </si>
  <si>
    <t>1.5.45</t>
  </si>
  <si>
    <t>1.5.46</t>
  </si>
  <si>
    <t>1.5.47</t>
  </si>
  <si>
    <t>1.5.48</t>
  </si>
  <si>
    <t>1.5.49</t>
  </si>
  <si>
    <t>1.5.50</t>
  </si>
  <si>
    <t>1.5.51</t>
  </si>
  <si>
    <t>1.5.52</t>
  </si>
  <si>
    <t>1.5.53</t>
  </si>
  <si>
    <t>1.5.54</t>
  </si>
  <si>
    <t>1.5.55</t>
  </si>
  <si>
    <t>1.5.56</t>
  </si>
  <si>
    <t>1.5.57</t>
  </si>
  <si>
    <t>1.5.58</t>
  </si>
  <si>
    <t>1.5.59</t>
  </si>
  <si>
    <t>1.5.60</t>
  </si>
  <si>
    <t>1.5.61</t>
  </si>
  <si>
    <t>1.5.62</t>
  </si>
  <si>
    <t>1.5.63</t>
  </si>
  <si>
    <t>1.5.64</t>
  </si>
  <si>
    <t>1.5.65</t>
  </si>
  <si>
    <t>1.5.66</t>
  </si>
  <si>
    <t>1.5.67</t>
  </si>
  <si>
    <t>1.5.68</t>
  </si>
  <si>
    <t>1.5.69</t>
  </si>
  <si>
    <t>1.5.70</t>
  </si>
  <si>
    <t>1.5.71</t>
  </si>
  <si>
    <t>1.5.72</t>
  </si>
  <si>
    <t>1.5.73</t>
  </si>
  <si>
    <t>1.5.74</t>
  </si>
  <si>
    <t>1.5.75</t>
  </si>
  <si>
    <t>1.5.76</t>
  </si>
  <si>
    <t>1.5.77</t>
  </si>
  <si>
    <t>1.5.78</t>
  </si>
  <si>
    <t>1.5.79</t>
  </si>
  <si>
    <t>1.5.80</t>
  </si>
  <si>
    <t>1.5.81</t>
  </si>
  <si>
    <t>1.5.82</t>
  </si>
  <si>
    <t>1.5.83</t>
  </si>
  <si>
    <t>1.5.84</t>
  </si>
  <si>
    <t>1.5.85</t>
  </si>
  <si>
    <t>1.5.86</t>
  </si>
  <si>
    <t>1.5.87</t>
  </si>
  <si>
    <t>1.5.88</t>
  </si>
  <si>
    <t>1.5.89</t>
  </si>
  <si>
    <t>1.5.90</t>
  </si>
  <si>
    <t>1.5.91</t>
  </si>
  <si>
    <t>1.5.92</t>
  </si>
  <si>
    <t>1.5.93</t>
  </si>
  <si>
    <t>1.5.94</t>
  </si>
  <si>
    <t>1.5.95</t>
  </si>
  <si>
    <t>1.5.96</t>
  </si>
  <si>
    <t>1.5.97</t>
  </si>
  <si>
    <t>1.5.98</t>
  </si>
  <si>
    <t>1.5.99</t>
  </si>
  <si>
    <t>1.5.100</t>
  </si>
  <si>
    <t>1.5.101</t>
  </si>
  <si>
    <t>1.5.102</t>
  </si>
  <si>
    <t>1.5.103</t>
  </si>
  <si>
    <t>1.5.104</t>
  </si>
  <si>
    <t>1.5.105</t>
  </si>
  <si>
    <t>1.5.106</t>
  </si>
  <si>
    <t>1.5.107</t>
  </si>
  <si>
    <t>1.5.108</t>
  </si>
  <si>
    <t>1.5.109</t>
  </si>
  <si>
    <t>1.5.110</t>
  </si>
  <si>
    <t>1.5.111</t>
  </si>
  <si>
    <t>1.5.112</t>
  </si>
  <si>
    <t>1.5.113</t>
  </si>
  <si>
    <t>1.5.114</t>
  </si>
  <si>
    <t>1.5.115</t>
  </si>
  <si>
    <t>1.5.116</t>
  </si>
  <si>
    <t>1.5.117</t>
  </si>
  <si>
    <t>1.5.118</t>
  </si>
  <si>
    <t>1.5.119</t>
  </si>
  <si>
    <t>1.5.120</t>
  </si>
  <si>
    <t>1.5.121</t>
  </si>
  <si>
    <t>1.5.122</t>
  </si>
  <si>
    <t>1.5.123</t>
  </si>
  <si>
    <t>1.5.124</t>
  </si>
  <si>
    <t>1.5.125</t>
  </si>
  <si>
    <t>1.5.126</t>
  </si>
  <si>
    <t>Акт о списании №1 от 01.03.2013 г. распр.  №86-р от 02.04.2013 г.</t>
  </si>
  <si>
    <t>Акт о списании №2 от 01.03.2013 г. распр.  №86-р от 02.04.2013 г.</t>
  </si>
  <si>
    <t>Расп.№346-р от 30.11.2012</t>
  </si>
  <si>
    <t>Акт о списании №1 от 14.01.2014г. распр.  №23-р от 31.01.2014 г.</t>
  </si>
  <si>
    <t>Акт о списании №4 от 01.10.2013 г. распр.  №410-р от 01.11.2013 г.</t>
  </si>
  <si>
    <t>Стояночная площадка с асфальтобетонным покрытием</t>
  </si>
  <si>
    <t>Воздушная линия электропередачи 110кВ</t>
  </si>
  <si>
    <t>Контейнерная площадка</t>
  </si>
  <si>
    <t>Водовод</t>
  </si>
  <si>
    <t>Водопровод</t>
  </si>
  <si>
    <t>Остановочный павильон (10 шт.)</t>
  </si>
  <si>
    <t>Сеть холодного водоснабжения</t>
  </si>
  <si>
    <t>Канализационная сеть</t>
  </si>
  <si>
    <t>Дорожка к мемориальной доске Сазонову А.Я.</t>
  </si>
  <si>
    <t>Пешеходная дорожка</t>
  </si>
  <si>
    <t xml:space="preserve">Асфальтобетонное покрытие возле жилого дома </t>
  </si>
  <si>
    <t>Забор</t>
  </si>
  <si>
    <t>Кабельная линия для ВЛИ 0,2 кВ., питающая фонтаны</t>
  </si>
  <si>
    <t>Туалет , 1 шт.</t>
  </si>
  <si>
    <t>Металлическая велопарковка, 1 шт.</t>
  </si>
  <si>
    <t>Лестница с перилами и пешеходный переход</t>
  </si>
  <si>
    <t>Лестница с перилами</t>
  </si>
  <si>
    <t>Зона отдыха у монумента "Трудовая слава"</t>
  </si>
  <si>
    <t>Скважина и насосная</t>
  </si>
  <si>
    <t>Мост</t>
  </si>
  <si>
    <t>Пандус через железнодорожный переход в районе ул. Ленина,17 по ул. Нестерова</t>
  </si>
  <si>
    <t>Забор из проф.листа по ул. Нестерова</t>
  </si>
  <si>
    <t>Остановочный павильон на остановке "Техснаб"</t>
  </si>
  <si>
    <t>Сеть уличного освещения от Лицея до автобусной остановки "Садовая"</t>
  </si>
  <si>
    <t>Водовод по ул. Челбогашева</t>
  </si>
  <si>
    <t>Кемеровская область, г. Таштагол от ул. Ленина до ул. Горького</t>
  </si>
  <si>
    <t>протяж. 654 м</t>
  </si>
  <si>
    <t>протяж. 34 м</t>
  </si>
  <si>
    <t>протяж.230 м</t>
  </si>
  <si>
    <t>протяж. 270 м</t>
  </si>
  <si>
    <t>протяж. 180 м</t>
  </si>
  <si>
    <t>протяж. 571 м</t>
  </si>
  <si>
    <t>протяж. 280 м</t>
  </si>
  <si>
    <t>2017</t>
  </si>
  <si>
    <t>Автомобильная дорога ЦМК - Бельково в г. Таштаголе на участке от ул. Ленина до ул. Горького с мостом через р. Кондома (Золотой мост)</t>
  </si>
  <si>
    <t>Расп. Коллегии Администрации Кемеровской области №868-р от 08.10.2012 г., расп. №290-р от 17.10.2012 г.</t>
  </si>
  <si>
    <t>Договор №89 от 03.05.2012 г., расп. №134-р от 08.06.2012 г.</t>
  </si>
  <si>
    <t>Договор №4 от 16.05.2012 г., расп. №135-р от 08.06.2012 г.</t>
  </si>
  <si>
    <t>Договор №11 от 02.07.2012 г., расп. №190-р от 31.07.2012 г.</t>
  </si>
  <si>
    <t>Договор №8 от 01.06.2012 г., расп. №207-р от 07.08.2012 г.</t>
  </si>
  <si>
    <t>Контракт №2012.68163 от 28.06.2012 г., расп. №240-р от 10.09.2012 г., договор №18 от 20.09.2012, №10 от 26.11.2010 г., расп. №298-р от 22.10.2012 г.</t>
  </si>
  <si>
    <t xml:space="preserve"> Договор №14 от 27.08.2012 г., расп. №251-р от 17.09.2012 г.</t>
  </si>
  <si>
    <t xml:space="preserve"> Договор №13 от 12.07.2012 г., расп. №252-р от 17.09.2012 г.</t>
  </si>
  <si>
    <t>Договор №37/2012 от 10.08.2012 г., расп. №315-р от 31.10.2012 г.</t>
  </si>
  <si>
    <t>Договор №28 от 23.07.2012 г., расп. №363-р от 13.12.2012 г.</t>
  </si>
  <si>
    <t>Контракт №2012.81061 от 13.07.2012 г., расп. №369-р от 17.12.2012 г.</t>
  </si>
  <si>
    <t>Распр. №377-р от 21.12.2012 г.</t>
  </si>
  <si>
    <t xml:space="preserve"> 21.12.2012</t>
  </si>
  <si>
    <t>Договор №П-33-1/13 от 26.06.2012 г., распр. №256-р от 30.07.2013г.</t>
  </si>
  <si>
    <t>Договор №1653 от 26.10.2012 г., распр. №257-р от 30.07.2013г.</t>
  </si>
  <si>
    <t>Договор №21 от 31.07.2013 г., распр. №323-р от 11.09.2013г.</t>
  </si>
  <si>
    <t>Контракт №2013.155705 от 12.09.2013 г., расп. №402-р от 28.10.2013 г.</t>
  </si>
  <si>
    <t>Договор пожертвования б/н от 10.09.2013 г. , расп. №437-р от 11.12.2013 г.</t>
  </si>
  <si>
    <t>Распоряжение Администрации Таштагольского городского поселения №436-р от 11.12.2013 г.</t>
  </si>
  <si>
    <t>Договор №71 от 15.07.2013 г. ,№70 от 25.06.2013 г. , №72 от 20.08.2013 г., №7 от 17.05.2013 г., распр. №439-р от 16.12.2013г.</t>
  </si>
  <si>
    <t>Договор №08/П-14 от 21.05.2014 г. ; распр. №140-р от 30.05.2014 г.</t>
  </si>
  <si>
    <t>Контракт №2013.253504 от 27.02.2013 г.; распр. №262-р от 09.09.2014 г.</t>
  </si>
  <si>
    <t>Контракт №2013.253504 от 27.02.2013 г.; распр. №263-р от 09.09.2014 г.</t>
  </si>
  <si>
    <t>Контракт №2013.253504 от 27.02.2013 г.; распр. №371-р от 23.12.2014 г.</t>
  </si>
  <si>
    <t>Муниц. контракт №7.2015 от 15.05.2015 г.; распр.  админ.Таштагол. городского поселения №700-р от 01.09.2015 г.</t>
  </si>
  <si>
    <t>Договор №3 от 16.07.2015 г.; распр. №1474-р от 30.12.2015 г.</t>
  </si>
  <si>
    <t xml:space="preserve"> 30.12.2015</t>
  </si>
  <si>
    <t>Трубопровод холодной воды п. Шалым, ул. Железнодорожная</t>
  </si>
  <si>
    <t>протяж. 66 м</t>
  </si>
  <si>
    <t xml:space="preserve">Автомобильная дорога </t>
  </si>
  <si>
    <t>асфальт</t>
  </si>
  <si>
    <t>щебень</t>
  </si>
  <si>
    <t>протяж. 3200 м</t>
  </si>
  <si>
    <t>протяж. 1200 м</t>
  </si>
  <si>
    <t>протяж. 1250 м</t>
  </si>
  <si>
    <t>протяж. 950 м</t>
  </si>
  <si>
    <t>протяж. 2100 м</t>
  </si>
  <si>
    <t>протяж. 1300 м</t>
  </si>
  <si>
    <t>протяж. 600 м</t>
  </si>
  <si>
    <t>протяж. 800 м</t>
  </si>
  <si>
    <t>протяж. 1100 м</t>
  </si>
  <si>
    <t>протяж. 300 м</t>
  </si>
  <si>
    <t>протяж. 400 м</t>
  </si>
  <si>
    <t>протяж. 1600 м</t>
  </si>
  <si>
    <t>протяж. 610 м</t>
  </si>
  <si>
    <t xml:space="preserve">Кемеровская область, г. Таштагол от ул. Ленина до ул. Горького </t>
  </si>
  <si>
    <t xml:space="preserve">42:34:0000000:317 </t>
  </si>
  <si>
    <t>1.2.1</t>
  </si>
  <si>
    <t>КУГИ Кем.обл., распор.Коллегии Администрации Кем.обл. № 92-р от 30.01.2008г.</t>
  </si>
  <si>
    <t xml:space="preserve">Распоряжение Администрации Таштагольского городского поселения  №302-р от 30.11.2011 г.; № 42:34:0101044:392-42/012/2017-1  от 30.01.2017  (Собственность) </t>
  </si>
  <si>
    <t>наниматель: Чупракова Е.А.</t>
  </si>
  <si>
    <t>Распоряжение Администрации Таштагольского городского поселения  №302-р от 30.11.2011 г.</t>
  </si>
  <si>
    <t xml:space="preserve">исключить из реестра № 42-42/012-42/107/014/2015-867/2  от 08.05.2015  (Собственность) </t>
  </si>
  <si>
    <t>42:34:0101044:355</t>
  </si>
  <si>
    <r>
      <t>г.Таштагол, ул.Ноградская</t>
    </r>
    <r>
      <rPr>
        <sz val="10"/>
        <color theme="0"/>
        <rFont val="Arial"/>
        <family val="2"/>
        <charset val="204"/>
      </rPr>
      <t>,25</t>
    </r>
  </si>
  <si>
    <t>КУГИ Кем.обл., распор.Коллегии Администрации Кем.обл. № 149-р от 19.02.2008 г .</t>
  </si>
  <si>
    <t>1.1.1.</t>
  </si>
  <si>
    <t>1.1.1.1</t>
  </si>
  <si>
    <t>1.1.1.2</t>
  </si>
  <si>
    <t>1.1.1.3</t>
  </si>
  <si>
    <t>1.1.1.4</t>
  </si>
  <si>
    <t>1.1.1.5</t>
  </si>
  <si>
    <t>1.1.1.6</t>
  </si>
  <si>
    <t>1.1.1.7</t>
  </si>
  <si>
    <t>1.1.1.8</t>
  </si>
  <si>
    <t>1.1.1.9</t>
  </si>
  <si>
    <t>1.1.1.10</t>
  </si>
  <si>
    <t>1.1.1.11</t>
  </si>
  <si>
    <t>1.1.1.12</t>
  </si>
  <si>
    <t>1.1.1.13</t>
  </si>
  <si>
    <t>1.1.1.14</t>
  </si>
  <si>
    <t>1.1.1.15</t>
  </si>
  <si>
    <t>1.12.</t>
  </si>
  <si>
    <t>1.1.3.</t>
  </si>
  <si>
    <t>26а</t>
  </si>
  <si>
    <t>1.1.4</t>
  </si>
  <si>
    <r>
      <t>г.Таштагол, ул.Тимирязева</t>
    </r>
    <r>
      <rPr>
        <sz val="10"/>
        <color theme="0"/>
        <rFont val="Arial"/>
        <family val="2"/>
        <charset val="204"/>
      </rPr>
      <t>,1</t>
    </r>
  </si>
  <si>
    <t>42:34:0101044:392                             Распоряжение Администрации Таштагольского муниципального района  №505-р от 11.07.2017 г. (заключение договора соц.найма)</t>
  </si>
  <si>
    <r>
      <t>г.Таштагол, ул.Крупской</t>
    </r>
    <r>
      <rPr>
        <sz val="10"/>
        <color theme="0"/>
        <rFont val="Arial"/>
        <family val="2"/>
        <charset val="204"/>
      </rPr>
      <t>,40</t>
    </r>
  </si>
  <si>
    <t>1.1.5</t>
  </si>
  <si>
    <r>
      <t>г. Таштагол, ул. Ленина</t>
    </r>
    <r>
      <rPr>
        <sz val="10"/>
        <color theme="0"/>
        <rFont val="Arial Cyr"/>
        <charset val="204"/>
      </rPr>
      <t>, 26а</t>
    </r>
  </si>
  <si>
    <t>1 этаж</t>
  </si>
  <si>
    <t>2 этаж</t>
  </si>
  <si>
    <t>3 этаж</t>
  </si>
  <si>
    <t>5 этаж</t>
  </si>
  <si>
    <t>2.3.378</t>
  </si>
  <si>
    <t>2.3.379</t>
  </si>
  <si>
    <t>2.3.380</t>
  </si>
  <si>
    <t>2.3.381</t>
  </si>
  <si>
    <t>2.3.382</t>
  </si>
  <si>
    <t>2.3.383</t>
  </si>
  <si>
    <t>2.3.384</t>
  </si>
  <si>
    <t>2.3.385</t>
  </si>
  <si>
    <t>2.3.386</t>
  </si>
  <si>
    <t>2.3.387</t>
  </si>
  <si>
    <t>2.3.388</t>
  </si>
  <si>
    <t>2.3.389</t>
  </si>
  <si>
    <t>2.3.390</t>
  </si>
  <si>
    <t xml:space="preserve"> Кемеровская область,г.Таштагол, ул.Дальняя Каменушка</t>
  </si>
  <si>
    <t>Сооружение: Игровая площадка в районе МКД по ул.Ноградская,3; ул.Ноградская,4; ул.Ноградская,5</t>
  </si>
  <si>
    <t>Российская Федерация, Кемеровская область, Таштагольский муниципальный район, Таштагольское городское поселение, г.Таштагол, ул.Ноградская, №3/1</t>
  </si>
  <si>
    <t>Распоряжение Администрации города Таштагола от 03.02.1992 года №91-р «О передаче жилого фонда треста «Таштаголшахторудстрой»</t>
  </si>
  <si>
    <t>Кемеровская область, г.Таштагол, ул.Урицкого</t>
  </si>
  <si>
    <t>Кемеровская область, г.Таштагол, ул.Красноармейская</t>
  </si>
  <si>
    <t>Кемеровская область, г.Таштагол, ул.П.Морозова</t>
  </si>
  <si>
    <t>Кемеровская область, г.Таштагол, ул.Инженерная</t>
  </si>
  <si>
    <t xml:space="preserve"> Кемеровская область,г.Таштагол, ул.Кислородная</t>
  </si>
  <si>
    <t>Кемеровская область, г.Таштагол, ул.Космодемьянской</t>
  </si>
  <si>
    <t>Кемеровская область, г.Таштагол, ул.О.Кошевого</t>
  </si>
  <si>
    <t>Кемеровская область, г.Таштагол, ул.Шалымская</t>
  </si>
  <si>
    <t>Кемеровская область, г.Таштагол, ул.Железнодорожная</t>
  </si>
  <si>
    <t>Кемеровская область, г.Таштагол, ул.Ушакова</t>
  </si>
  <si>
    <t>Кемеровская область, г.Таштагол, ул.Дунаевского</t>
  </si>
  <si>
    <t>Кемеровская область, г.Таштагол, ул.28 Панфиловцев</t>
  </si>
  <si>
    <t>Кемеровская область, г.Таштагол, ул.Менделеева</t>
  </si>
  <si>
    <t xml:space="preserve"> Кемеровская область,г.Таштагол, ул.Школьная</t>
  </si>
  <si>
    <t>Кемеровская область, г.Таштагол, ул.Спортивная</t>
  </si>
  <si>
    <t>Кемеровская область, г.Таштагол, ул.Крылова</t>
  </si>
  <si>
    <t>Кемеровская область,  г.Таштагол, ул.С.Тюленина</t>
  </si>
  <si>
    <t>Кемеровская область,  г.Таштагол, ул.Л.Чайкиной</t>
  </si>
  <si>
    <t>Кемеровская область, г. Таштагол, ул. Челбогашева</t>
  </si>
  <si>
    <t>Кемеровская область, г. Таштагол</t>
  </si>
  <si>
    <t>Кемеровская область, г. Таштагол, ул. Нестерова</t>
  </si>
  <si>
    <t xml:space="preserve">Кемеровская область, г. Таштагол, ул. Топографическая </t>
  </si>
  <si>
    <t>Кемеровская область, г. Таштагол, ул. Топографическая и 7 Ноября</t>
  </si>
  <si>
    <t>Кемеровская область, г. Таштагол, ул. Садовая</t>
  </si>
  <si>
    <t>Кемеровская область, г. Таштагол, ул. Белинского</t>
  </si>
  <si>
    <t>Кемеровская область, г. Таштагол,в районе Горношорского парка</t>
  </si>
  <si>
    <t>Кемеровская область, г. Таштагол, Кирова</t>
  </si>
  <si>
    <t>Кемеровская область, г.Таштагол, ул. Поспелова, 7</t>
  </si>
  <si>
    <t>Кемеровская область, г.Таштагол, участок Темиртау-Кондома</t>
  </si>
  <si>
    <t>Кемеровская область,  г.Таштагол, район дома №25 по ул. Ноградская</t>
  </si>
  <si>
    <t xml:space="preserve">Кемеровская область, г. Таштагол,  ул. Ушакова </t>
  </si>
  <si>
    <t xml:space="preserve">Кемеровская область, г. Таштагол,  ул. Невского </t>
  </si>
  <si>
    <t xml:space="preserve">Кемеровская область, г. Таштагол, ул. О.Дундича </t>
  </si>
  <si>
    <t xml:space="preserve">Кемеровская область, г. Таштагол,  ул. Нагорная </t>
  </si>
  <si>
    <t xml:space="preserve">Кемеровская область, г. Таштагол,  ул. 18 Партсъезда, д. 4  </t>
  </si>
  <si>
    <t>Кемеровская область, г. Таштагол, ул. Макаренко, 4</t>
  </si>
  <si>
    <t>Кемеровская область, г. Таштагол, ул. Ноградская,6</t>
  </si>
  <si>
    <t xml:space="preserve">Кемеровская область, г. Таштагол, ул. Ленина,26а </t>
  </si>
  <si>
    <t>Кемеровская область, г. Таштаголул. Урицкого</t>
  </si>
  <si>
    <t xml:space="preserve">Кемеровская область, г. Таштагол, в районе Горношорского садовода </t>
  </si>
  <si>
    <t xml:space="preserve">Кемеровская область, г. Таштагол, ул. Геологическая </t>
  </si>
  <si>
    <t>Кемеровская область, г. Таштагол, городской парк</t>
  </si>
  <si>
    <t>Кемеровская область, г. Таштагол, ул. Лазо,15</t>
  </si>
  <si>
    <t>Кемеровская область,г. Таштагол</t>
  </si>
  <si>
    <t>Кемеровская область,г. Таштагол, ул. Школьная,16, 1 шт.</t>
  </si>
  <si>
    <t>Кемеровская область,г. Таштагол, ул. 18 Партсъезда,166, 1 шт.</t>
  </si>
  <si>
    <t>Кемеровская область,г. Таштагол,ул. Шевченко</t>
  </si>
  <si>
    <t>Кемеровская область,г. Таштагол,ул.Нестерова</t>
  </si>
  <si>
    <t>Кемеровская область,г. Таштагол, ул.Советская</t>
  </si>
  <si>
    <t xml:space="preserve">Кемеровская область,г. Таштагол, ул. Геологическая </t>
  </si>
  <si>
    <t>Кемеровская область, г.Таштагол от п. Шалым до ул. Садовая</t>
  </si>
  <si>
    <t xml:space="preserve">Забор по Красной линии </t>
  </si>
  <si>
    <t>1.5.127</t>
  </si>
  <si>
    <t>1.5.128</t>
  </si>
  <si>
    <t>1.5.129</t>
  </si>
  <si>
    <t>1.5.130</t>
  </si>
  <si>
    <t>1.5.131</t>
  </si>
  <si>
    <t>1.5.132</t>
  </si>
  <si>
    <t>Договоры №125,126,127, 128,129 от 28.12.2013 г.; распр. №168-р от 17.06.2014 г.</t>
  </si>
  <si>
    <t>Фонтан "Влюбленных"</t>
  </si>
  <si>
    <t>МК №81_88647 от 16.07.2018 г., МК №29 от 16.07.2018 г., договорами №121 от 28.03.2018 г., №27 от 26.07.2018 г., №36 от 11.08.2018 г., распр.  Админ. Таштагол. городского поселения от 23.11.2018 г. №1510-р</t>
  </si>
  <si>
    <t>Праздничное освещение</t>
  </si>
  <si>
    <t>Скульптурная композиция, в кол-ве 2 шт.</t>
  </si>
  <si>
    <t>МК №2018.162682 от 23.04.2018 г., договорами №90 от 07.03.2018 г., №293 от 07.06.2018 г., №104/2 от 31.08.2018 г.,   распр.  Админ. Таштагол. городского поселения от 23.11.2018 г. №1512-р</t>
  </si>
  <si>
    <t>Памятник "Ольгудек"</t>
  </si>
  <si>
    <t>МК №2018.102 от 15.03.2018 г., договорами №163 от 18.04.2018 г., №11 от 18.06.2018 г., №12 от 16.06.2018 г., №13 от 02.07.2018 г., №17 от 26.07.2018 г., №16 от 20.07.2018 г., №14 от 09.07.2018 г., №2018.013 от 09.02.2018 г., распр.  Админ. Таштагол. городского поселения от 23.11.2018 г. №1511-р</t>
  </si>
  <si>
    <t>МК №2018.63044 от 20.02.2018 г.,   распр.  Админ. Таштагол. городского поселения от 23.11.2018 г. №1513-р</t>
  </si>
  <si>
    <t>Скульптурная композиция, в кол-ве 4 шт.</t>
  </si>
  <si>
    <t>МК №2018.258773 от 18.06.2018 г.,   распр.  Админ. Таштагол. городского поселения от 23.11.2018 г. №1514-р</t>
  </si>
  <si>
    <t>Объемная двусторонняя конструкция "Я люблю Таштагол"</t>
  </si>
  <si>
    <t>Договор №1 от 15.02.2018 г., распр.  Админ. Таштагол. городского поселения от 23.11.2018 г. №1515-р</t>
  </si>
  <si>
    <t>Договор №12.2018 от 12.12.2018 г., распр.  Админ. Таштагол. городского поселения от 23.11.2018 г. №1516-р</t>
  </si>
  <si>
    <t>Олень светодиодный</t>
  </si>
  <si>
    <t>Деревянная композиция "Коновязь"</t>
  </si>
  <si>
    <t>Договор №75 от 13.08.2018 г., распр.  Админ. Таштагол. городского поселения от 23.11.2018 г. №1517-р</t>
  </si>
  <si>
    <t>Договоры №0108/18-1 от 01.08.2018 г., №0308/18-2 от 03.08.2018 г., распр.  Админ. Таштагол. городского поселения от 23.11.2018 г. №1518-р</t>
  </si>
  <si>
    <t>1.5.134</t>
  </si>
  <si>
    <t>1.5.136</t>
  </si>
  <si>
    <t>Мостик кованный</t>
  </si>
  <si>
    <t>Договор №121 от 03.08.2018 г., распр.  Админ. Таштагол. городского поселения от 23.11.2018 г. №1519-р</t>
  </si>
  <si>
    <t>Договор №123 от 03.08.2018 г., распр.  Админ. Таштагол. городского поселения от 23.11.2018 г. №1520-р</t>
  </si>
  <si>
    <t>Скамья кованная, 5 шт.</t>
  </si>
  <si>
    <t>Урна кованная, 5 шт.</t>
  </si>
  <si>
    <t>Договор №120 от 03.08.2018 г., распр.  Админ. Таштагол. городского поселения от 23.11.2018 г. №1521-р</t>
  </si>
  <si>
    <t>Кольцо кованное, 2 шт.</t>
  </si>
  <si>
    <t>Договор №122 от 03.08.2018 г., распр.  Админ. Таштагол. городского поселения от 23.11.2018 г. №1522-р</t>
  </si>
  <si>
    <t>2.3.391</t>
  </si>
  <si>
    <t>2.3.392</t>
  </si>
  <si>
    <t>2.3.393</t>
  </si>
  <si>
    <t>2.3.394</t>
  </si>
  <si>
    <t>2.3.395</t>
  </si>
  <si>
    <t>2.3.396</t>
  </si>
  <si>
    <t>2.3.397</t>
  </si>
  <si>
    <t>2.3.398</t>
  </si>
  <si>
    <t>2.3.399</t>
  </si>
  <si>
    <t>Горка в количестве 1 шт</t>
  </si>
  <si>
    <t>МК №179 от 27.03.2018 г., распр.  Админ. Таштагол. городского поселения от 26.11.2018 г. №1523-р</t>
  </si>
  <si>
    <t>Карусель в количестве 1 шт</t>
  </si>
  <si>
    <t>Качалка-балансир в количестве 1 шт</t>
  </si>
  <si>
    <t>Качели одинарные в количестве 1 шт</t>
  </si>
  <si>
    <t>Песочница в количестве 1 шт</t>
  </si>
  <si>
    <t>Рукоход в количестве 1 шт</t>
  </si>
  <si>
    <t>Лиана в количестве 1 шт</t>
  </si>
  <si>
    <t>Шведская стенка с турником в количестве 1 шт</t>
  </si>
  <si>
    <t>Лавочка в количестве 1 шт</t>
  </si>
  <si>
    <t>Урна в количестве 1 шт</t>
  </si>
  <si>
    <t>Сердце кованное, 2 шт.</t>
  </si>
  <si>
    <t>Договор №122 от 03.08.2018 г., распр.  Админ. Таштагол. городского поселения от 26.11.2018 г. №1524-р</t>
  </si>
  <si>
    <t>Роза кованная, 23 шт.</t>
  </si>
  <si>
    <t>Договор №122 от 03.08.2018 г., распр.  Админ. Таштагол. городского поселения от 26.11.2018 г. №1525-р</t>
  </si>
  <si>
    <t>Договор №124 от 20.08.2018 г., распр.  Админ. Таштагол. городского поселения от 26.11.2018 г. №1526-р</t>
  </si>
  <si>
    <t>Фигура для пешеходного перехода, 7 шт</t>
  </si>
  <si>
    <t>Договор №14-2018 от 15.06.2018 г., распр.  Админ. Таштагол. городского поселения от 26.11.2018 г. №1527-р</t>
  </si>
  <si>
    <t>Договор №1 от 30.05.2018 г., распр.  Админ. Таштагол. городского поселения от 26.11.2018 г. №1528-р</t>
  </si>
  <si>
    <t>Диван парковый, 8 шт.</t>
  </si>
  <si>
    <t>Урна, 8шт</t>
  </si>
  <si>
    <t>Светофор, 2 шт.</t>
  </si>
  <si>
    <t>Договоры №5 от 26.02.2019 г.,  №6 от 26.02.2019 г., распр.  Админ. Таштагол. городского поселения от 11.03.2019 г. №76-р</t>
  </si>
  <si>
    <t>Шкаф купе, 1 шт.</t>
  </si>
  <si>
    <t>Договор №70.2019 от 16.05.2019 г., распр.  Админ. Таштагол. городского поселения от 03.09.2019 г. №506-р</t>
  </si>
  <si>
    <t>Стол угловой,2 шт.</t>
  </si>
  <si>
    <t>Скамейка парковая, 9 шт.</t>
  </si>
  <si>
    <t>Договор №2 от 06.06.2019 г., распр.  Админ. Таштагол. городского поселения от 03.09.2019 г. №508-р</t>
  </si>
  <si>
    <t>Урна,9 шт.</t>
  </si>
  <si>
    <t>Договор №134 от 08.07.2019 г., распр.  Админ. Таштагол. городского поселения от 03.09.2019 г. №509-р</t>
  </si>
  <si>
    <t>Кресло офисное, 5 шт.</t>
  </si>
  <si>
    <t>Договор №232 от 17.01.2019 г., распр.  Админ. Таштагол. городского поселения от 03.09.2019 г. №510-р</t>
  </si>
  <si>
    <t>2.3.400</t>
  </si>
  <si>
    <t>2.3.401</t>
  </si>
  <si>
    <t>2.3.402</t>
  </si>
  <si>
    <t>2.3.403</t>
  </si>
  <si>
    <t>2.3.404</t>
  </si>
  <si>
    <t>Приборы учета,45 шт,</t>
  </si>
  <si>
    <t>Договор №52 от 19.03.2019 г., распр.  Админ. Таштагол. городского поселения от 03.09.2019 г. №511-р</t>
  </si>
  <si>
    <t>Контейнеры ТБО, 100 шт.</t>
  </si>
  <si>
    <t>Контейнеры ТБО, 61 шт.</t>
  </si>
  <si>
    <t>Договор №027_88647 от 29.03.2019 г., распр.  Админ. Таштагол. городского поселения от 03.09.2019 г. №512-р</t>
  </si>
  <si>
    <t>2.3.405</t>
  </si>
  <si>
    <t>Игровой комплекс тип-3, 1 шт.</t>
  </si>
  <si>
    <t>Договор №15_88647 от 15.03.2019 г., распр.  Админ. Таштагол. городского поселения от 03.09.2019 г. №513-р</t>
  </si>
  <si>
    <t>Игровой комплекс (рукоход) тип-2, 1 шт.</t>
  </si>
  <si>
    <t>Карусель, 1 шт.</t>
  </si>
  <si>
    <t>Дог боксы, 6 шт.</t>
  </si>
  <si>
    <t>Договор №161 от 11.06.2019 г., распр.  Админ. Таштагол. городского поселения от 03.09.2019 г. №514-р</t>
  </si>
  <si>
    <t>2.3.406</t>
  </si>
  <si>
    <t>2.3.407</t>
  </si>
  <si>
    <t>2.3.408</t>
  </si>
  <si>
    <t>2.3.409</t>
  </si>
  <si>
    <t>2.3.410</t>
  </si>
  <si>
    <t>2.3.411</t>
  </si>
  <si>
    <t>2.3.412</t>
  </si>
  <si>
    <t>2.3.413</t>
  </si>
  <si>
    <t>2.3.414</t>
  </si>
  <si>
    <t>2.3.415</t>
  </si>
  <si>
    <t>2.3.416</t>
  </si>
  <si>
    <t>2.3.417</t>
  </si>
  <si>
    <t>2.3.418</t>
  </si>
  <si>
    <t>2.3.419</t>
  </si>
  <si>
    <t>2.3.420</t>
  </si>
  <si>
    <t>2.3.421</t>
  </si>
  <si>
    <t>2.3.422</t>
  </si>
  <si>
    <t>2.3.423</t>
  </si>
  <si>
    <t>Качалка-балансир,1 шт.</t>
  </si>
  <si>
    <t>МК №Ф.2019.125 от 15.07.2019 г., распр.  Админ. Таштагол. городского поселения от 10.09.2019 г. №526-р</t>
  </si>
  <si>
    <t>Качалка на пружине "Дельфин",1 шт.</t>
  </si>
  <si>
    <t>Качалка на пружине "Вертолет",1 шт.</t>
  </si>
  <si>
    <t>Рама качели на металлических стойках,1 шт.</t>
  </si>
  <si>
    <t>Качель двойная,1 шт.</t>
  </si>
  <si>
    <t>Карусель с каркасом,1 шт.</t>
  </si>
  <si>
    <t>Детский игровой комплекс "Золотая рыбка", 1 шт.</t>
  </si>
  <si>
    <t>Песочный дворик "Золотая рыбка", 1 шт.</t>
  </si>
  <si>
    <t>Детский игровой комплекс, 1шт.</t>
  </si>
  <si>
    <t>Спортивный комплекс, 1 шт.</t>
  </si>
  <si>
    <t>Тренажер для спины, 1 шт.</t>
  </si>
  <si>
    <t>Тренажер, 1 шт.</t>
  </si>
  <si>
    <t>1.5.137</t>
  </si>
  <si>
    <t xml:space="preserve">Российская Федерация, Кемеровская область-Кузбасс, Таштагольский муниципальный район, Городское поселение Таштагольское, г. Таштагол, гора Туманная </t>
  </si>
  <si>
    <t>42:34:0106001:1481</t>
  </si>
  <si>
    <t>Земельный участок: Многоэтажная жилая застройка (высотная застройка), обустройство спортивных и детских площадок, площадок отдыха; хозяйственных площадок</t>
  </si>
  <si>
    <t>Российская Федерация, Кемеровская область-Кузбасс, Таштагольский муниципальный район, Городское поселение Таштагольское, г. Таштагол, ул. Ноградская, 18/1</t>
  </si>
  <si>
    <t>Постановление Администрации Таштагольского городского поселения 01.11.2019 г.  № 120-п</t>
  </si>
  <si>
    <t xml:space="preserve">Право постоянного (бессрочного) пользования Администрации Таштагольского городского поселения </t>
  </si>
  <si>
    <t>Федеральный закон от 25.10.2001 г.  № 137-ФЗ, статья 3.1, п. 5;</t>
  </si>
  <si>
    <t>1.5.138</t>
  </si>
  <si>
    <t>1.5.143</t>
  </si>
  <si>
    <t>1.5.144</t>
  </si>
  <si>
    <t>1.5.145</t>
  </si>
  <si>
    <t>1.5.146</t>
  </si>
  <si>
    <t>1.5.147</t>
  </si>
  <si>
    <t>1.5.148</t>
  </si>
  <si>
    <t>1.5.149</t>
  </si>
  <si>
    <t>1.5.150</t>
  </si>
  <si>
    <t>1.5.151</t>
  </si>
  <si>
    <t>1.5.152</t>
  </si>
  <si>
    <t>1.5.153</t>
  </si>
  <si>
    <t>1.5.154</t>
  </si>
  <si>
    <t>1.5.155</t>
  </si>
  <si>
    <t>1.5.156</t>
  </si>
  <si>
    <r>
      <rPr>
        <sz val="8"/>
        <rFont val="Arial"/>
        <family val="2"/>
        <charset val="204"/>
      </rPr>
      <t>Мост автомоб.ч/з р.Кондома "Золотой"</t>
    </r>
  </si>
  <si>
    <r>
      <rPr>
        <sz val="8"/>
        <rFont val="Arial"/>
        <family val="2"/>
        <charset val="204"/>
      </rPr>
      <t>Мост авт.по ул.Дзержинского ч/з р.Шалым</t>
    </r>
  </si>
  <si>
    <r>
      <rPr>
        <sz val="8"/>
        <rFont val="Arial"/>
        <family val="2"/>
        <charset val="204"/>
      </rPr>
      <t>Мост авт.по ул.Лесозаводская ч/з р.Шалым</t>
    </r>
  </si>
  <si>
    <t>1.5.157</t>
  </si>
  <si>
    <t>1.5.158</t>
  </si>
  <si>
    <t>1.5.159</t>
  </si>
  <si>
    <t>Мост автомобильный по ул.8 Марта-Куйбышева р.Шалым</t>
  </si>
  <si>
    <t>Мост автомобильный по ул.Шалымская ч/з р.Шалым</t>
  </si>
  <si>
    <t>Мост автомобильный по ул.Левитана р.Шалым</t>
  </si>
  <si>
    <t>Мост автомобильный ул.Водозаборная, р.Шалым</t>
  </si>
  <si>
    <t>Мост автомобильный ул.Геологическая ч/з р.Шалым</t>
  </si>
  <si>
    <t>Мост автомобильный по ул.Советская ч/з р.Шалым</t>
  </si>
  <si>
    <t>Мост автомобильный ул.Циолковского ч/з р.Шалым</t>
  </si>
  <si>
    <t>Мост автомобильный ул.Дзержинского ч/з р.Шалым</t>
  </si>
  <si>
    <t>Мост пешеходный по ул.Скворцова ч/з р.Кондома</t>
  </si>
  <si>
    <t>Мост пешеходный по ул.Левитана р.Шалым</t>
  </si>
  <si>
    <t>Мост пешеходный ч/з р.Кондома (подвесной)</t>
  </si>
  <si>
    <t>Мост пешеходный ул.Геологическая р.Шалым</t>
  </si>
  <si>
    <t>Мост пешеходный по ул.Советская</t>
  </si>
  <si>
    <t>1979</t>
  </si>
  <si>
    <t>Исключено из Реестра: снос</t>
  </si>
  <si>
    <t>площ.40,5 кв.м., длина 9м., ширина 4,5м</t>
  </si>
  <si>
    <t>площ.50,4 кв.м., длина 12м., ширина 4,2м</t>
  </si>
  <si>
    <t xml:space="preserve">площ187,5 кв.м., длина 75м., ширина 2,5м </t>
  </si>
  <si>
    <t>площ.67,2 кв.м., длина 24м., ширина 2,8м</t>
  </si>
  <si>
    <t>площ.41,8 кв.м., длина 9,5м., ширина 4,4м</t>
  </si>
  <si>
    <t>площ.195 кв.м., длина 65м., ширина 3м</t>
  </si>
  <si>
    <t xml:space="preserve">площ.60 кв.м., длина 12м., ширина 5м </t>
  </si>
  <si>
    <t>площ.244,2 кв.м., длина 37м., ширина 6,6м</t>
  </si>
  <si>
    <t>площ.63 кв.м., длина 14м., ширина 4,5м</t>
  </si>
  <si>
    <t>площ.60 кв.м., длина 12м., ширина 5м</t>
  </si>
  <si>
    <t>площ.33 кв.м., длина 11м., ширина 3м</t>
  </si>
  <si>
    <t>площ.36 кв.м., длина 9м., ширина 4м</t>
  </si>
  <si>
    <t>площ.54 кв.м., длина 9м., ширина 6м</t>
  </si>
  <si>
    <t xml:space="preserve"> фундамент-ж/б, покрытие-щебень, асфальт</t>
  </si>
  <si>
    <t xml:space="preserve">фундамент-железобетон, покрытие-ж/б плиты, асфальт </t>
  </si>
  <si>
    <t xml:space="preserve"> фундамент-щебень,покрытие-металл. лист, колесопроводы, лафет</t>
  </si>
  <si>
    <t xml:space="preserve"> фундамент-железобетон, покрытие-щебень, асфальт</t>
  </si>
  <si>
    <t>Пешеходный мост ч/з р.Кочура по ул.Увальная</t>
  </si>
  <si>
    <t>фундамент-ж/б балки, покрытие-пиломатериал</t>
  </si>
  <si>
    <t>площ.47,2 кв.м, длина 11,8м, ширина 4 м</t>
  </si>
  <si>
    <t>площ.114 кв.м., длина 12м., ширина 9,5м.,</t>
  </si>
  <si>
    <t xml:space="preserve">площ.97,7 кв.м., длина 14,8м., ширина 6,6м., </t>
  </si>
  <si>
    <t>площ.36 кв.м., длина 12м., ширина 3м</t>
  </si>
  <si>
    <t>площ.108 кв.м., длина 12м., ширина 9м</t>
  </si>
  <si>
    <t xml:space="preserve"> фундамент-металл. балки, покрытие-лафет </t>
  </si>
  <si>
    <t xml:space="preserve"> фундамент-железобетон, покрытие-пиломатериал </t>
  </si>
  <si>
    <t xml:space="preserve">покрытие-металлоконструкция </t>
  </si>
  <si>
    <t xml:space="preserve">фундамент-металл. балки, покрытие-лафет </t>
  </si>
  <si>
    <t xml:space="preserve"> фундамент-ж/бетон, покрытие-сплошной рельс, щебень </t>
  </si>
  <si>
    <t xml:space="preserve"> фундамент-дерево, покрытие-металлоконструкция</t>
  </si>
  <si>
    <t>фундаиент-ж/б, покрытие-щебень, асфальт</t>
  </si>
  <si>
    <t>фундамент-ж/б/, покрытие-ж/б/ плиты, асфальт</t>
  </si>
  <si>
    <t xml:space="preserve"> фундамент-металл. балки, покрытие-лафет, полубрус </t>
  </si>
  <si>
    <t xml:space="preserve"> фундамент-щебень, покрытие-металл. балки, пиломатериал</t>
  </si>
  <si>
    <t xml:space="preserve"> фундамент-щебень, покрытие-дерево, лафет</t>
  </si>
  <si>
    <t xml:space="preserve">фундамент-щебень, покрытие-металл. рельсы, трубы </t>
  </si>
  <si>
    <t xml:space="preserve"> фундамент-ж/б/, покрытие-щебень, асфальт, металл. лист</t>
  </si>
  <si>
    <t>Автомобильный мост ч/з р.Кочура</t>
  </si>
  <si>
    <t>Кемеровская область, г.Таштагол, ул.Увальная</t>
  </si>
  <si>
    <t xml:space="preserve"> фундамент-бетонные сваи, покрытие-металл</t>
  </si>
  <si>
    <t>площ.77,1 кв.м., длина 18,8м., ширина 4,1м</t>
  </si>
  <si>
    <t>Пешеходный мост  у церкви ч/з р.Кондома</t>
  </si>
  <si>
    <t>металлоконструкция</t>
  </si>
  <si>
    <t>площ.71,5 кв.м., длина 65м., ширина 1,1м.</t>
  </si>
  <si>
    <t>Распр.  Админ.Таштагол. района  от 16.10.2006 №899-р</t>
  </si>
  <si>
    <t>42:34:0106007:4</t>
  </si>
  <si>
    <t>42:34:0106009:174</t>
  </si>
  <si>
    <t>42:34:0104021:119</t>
  </si>
  <si>
    <t>42:34:0106001:1437</t>
  </si>
  <si>
    <t>42:34:0101051:198</t>
  </si>
  <si>
    <t xml:space="preserve">Автомобильный мост в устье р.Кочура </t>
  </si>
  <si>
    <t xml:space="preserve">Автомобильный мост ч/з р.Шалым </t>
  </si>
  <si>
    <t xml:space="preserve">Кемеровская область,  г.Таштагол, ул.Партизанская </t>
  </si>
  <si>
    <t xml:space="preserve">Кемеровская область,  г.Таштагол, ул.Куйбышева </t>
  </si>
  <si>
    <t>Автомобильный мост ч/з р.Каменушка</t>
  </si>
  <si>
    <t>Кемеровская область, г.Таштагол в районе ост. ул.Тимирязева</t>
  </si>
  <si>
    <t xml:space="preserve">Автомобильный мост ч/з р.Кондома (р-он рынка) </t>
  </si>
  <si>
    <t xml:space="preserve">Кемеровская область, г.Таштагол </t>
  </si>
  <si>
    <t>42:34:0107001:75</t>
  </si>
  <si>
    <t>Автомобильный мост перед ГРЭвским переездом</t>
  </si>
  <si>
    <t xml:space="preserve">Кемеровская область,  г.Таштагол,ул.Геологическая </t>
  </si>
  <si>
    <t>42:34:0104006:91</t>
  </si>
  <si>
    <t>Постановление Верховного Совета РФ от 27.12.1991г. №3020-1 «О разграничении государственной собственности в РФ …»; Собственность, № 42:34:0104006:91-42/012/2019-2 от 25.11.2019</t>
  </si>
  <si>
    <t>Постановление Верховного Совета РФ от 27.12.1991г. №3020-1 «О разграничении государственной собственности в РФ …»; Собственность, № 42:34:0101051:198-42/012/2019-2 от 25.11.2019</t>
  </si>
  <si>
    <t>Постановление Верховного Совета РФ от 27.12.1991г. №3020-1 «О разграничении государственной собственности в РФ …»; Собственность, № 42:34:0106009:174-42/012/2019-2 от 25.11.2019</t>
  </si>
  <si>
    <t>Постановление Верховного Совета РФ от 27.12.1991г. №3020-1 «О разграничении государственной собственности в РФ …»; Собственность, № 42:34:0107001:75-42/012/2019-2 от 25.11.2019</t>
  </si>
  <si>
    <t>Постановление Верховного Совета РФ от 27.12.1991г. №3020-1 «О разграничении государственной собственности в РФ …»;  № 42:34:0106001:1437-42/012/2019-2 от 25.11.2019 (Собственность)</t>
  </si>
  <si>
    <t xml:space="preserve">N 131-ФЗ от 06.10.2003 , ст.14,15 (ред. от 02.08.2019) "Об общих принципах организации местного самоуправления в Российской Федерации" </t>
  </si>
  <si>
    <t xml:space="preserve">Постановление Верховного Совета РФ от 27.12.1991г. №3020-1 «О разграничении государственной собственности в РФ …»; № 42:34:0104021:119-42/012/2019-2  от 25.11.2019  (Собственность) </t>
  </si>
  <si>
    <t>42:34:0000000:468</t>
  </si>
  <si>
    <t>42:34:0000000:469</t>
  </si>
  <si>
    <t>Постановление Верховного Совета РФ от 27.12.1991г. №3020-1 «О разграничении государственной собственности в РФ …»;  Собственность, № 42:34:0000000:468-42/012/2019-1 от 18.12.2019</t>
  </si>
  <si>
    <t>Распр.  Админ.Таштагол. района  от 16.10.2006 №899-р; Собственность, № 42:34:0000000:469-42/012/2019-1 от 18.12.2019</t>
  </si>
  <si>
    <t>Собственность, № 42:34:0000000:469-42/012/2019-1 от 18.12.2019</t>
  </si>
  <si>
    <t xml:space="preserve">Автомобильная дорога ЦМК-Бельково </t>
  </si>
  <si>
    <t>Кемеровская область,  г.Таштагол</t>
  </si>
  <si>
    <t>42:34:0000000:246</t>
  </si>
  <si>
    <t>протяж. 15000 м</t>
  </si>
  <si>
    <t>30.07.1992</t>
  </si>
  <si>
    <t>Решение Таштагольского городского Совета народных депутатов №59 от 30.07.1992;</t>
  </si>
  <si>
    <t>Автомобильная дорога ж/д вокзал-аэропорт</t>
  </si>
  <si>
    <t xml:space="preserve"> Кемеровская область, г.Таштагол</t>
  </si>
  <si>
    <t>42:34:0000000:247</t>
  </si>
  <si>
    <t xml:space="preserve"> асфальт </t>
  </si>
  <si>
    <t>протяж.4500 м</t>
  </si>
  <si>
    <t>1.5.160</t>
  </si>
  <si>
    <t xml:space="preserve">Дорога </t>
  </si>
  <si>
    <t>Кемеровская область,г.Таштагол,ул.Ноградская</t>
  </si>
  <si>
    <t>протяж.980 м.</t>
  </si>
  <si>
    <t>Решение КУГИ от 07.05.2002 №3-2/332</t>
  </si>
  <si>
    <t>Кемеровская область, Таштагольский район</t>
  </si>
  <si>
    <t xml:space="preserve"> щебень</t>
  </si>
  <si>
    <t>Кемеровская область,  г.Таштагол, ул.Строительная</t>
  </si>
  <si>
    <t>Кемеровская область, г.Таштагол (Шалым), ул.С.Разина</t>
  </si>
  <si>
    <t>протяж.3100м</t>
  </si>
  <si>
    <t xml:space="preserve"> Кемеровская область, г.Таштагол, ул.Тельмана</t>
  </si>
  <si>
    <t>протяж.488м</t>
  </si>
  <si>
    <t xml:space="preserve"> Кемеровская область, г.Таштагол, ул.Баляева</t>
  </si>
  <si>
    <t>протяж.544м</t>
  </si>
  <si>
    <t>Кемеровская область,  г.Таштагол,ул.Чкалова</t>
  </si>
  <si>
    <t>протяж.784м</t>
  </si>
  <si>
    <t>Кемеровская область,  г.Таштагол,ул.О.Дундича</t>
  </si>
  <si>
    <t>протяж.2570м</t>
  </si>
  <si>
    <t>Кемеровская область,  г. Таштагол (Шалым), ул.Дзержинского</t>
  </si>
  <si>
    <t>протяж.2100м.</t>
  </si>
  <si>
    <t>Кемеровская область,  г.Таштагол, ул.Тимирязева</t>
  </si>
  <si>
    <t>протяж.1125м</t>
  </si>
  <si>
    <t>Кемеровская область,  г. Таштагол (Шалым), ул.Щербакова</t>
  </si>
  <si>
    <t>протяж.900м</t>
  </si>
  <si>
    <t xml:space="preserve"> Кемеровская область, г.Таштагол, ул.З.Космодемьянской</t>
  </si>
  <si>
    <t>протяж. 1200м.</t>
  </si>
  <si>
    <t>Кемеровская область,  г.Таштагол, ул.Партизанская</t>
  </si>
  <si>
    <t xml:space="preserve">протяж.794м </t>
  </si>
  <si>
    <t>Кемеровская область,  г.Таштагол, ул.Лесозаводская</t>
  </si>
  <si>
    <t>протяж.180м.</t>
  </si>
  <si>
    <t>Кемеровская область, г. Таштагол (Шалым), ул.Коммунистическая</t>
  </si>
  <si>
    <t>протяж.1000м.</t>
  </si>
  <si>
    <t>Кемеровская область, г. Таштагол (Шалым), ул.Артема</t>
  </si>
  <si>
    <t>протяж.500м</t>
  </si>
  <si>
    <t>Кемеровская область,  г.Таштагол, ул.С.Лазо</t>
  </si>
  <si>
    <t>протяж.322м</t>
  </si>
  <si>
    <t>Кемеровская область,  г.Таштагол,ул.Баумана</t>
  </si>
  <si>
    <t>протяж.400м</t>
  </si>
  <si>
    <t>Кемеровская область,  г.Таштагол, ул.У.Громовой</t>
  </si>
  <si>
    <t>Кемеровская область,  г.Таштагол, ул.Энгельса</t>
  </si>
  <si>
    <t>протяж.722м</t>
  </si>
  <si>
    <t>Кемеровская область,  г.Таштагол, ул.Ульянова</t>
  </si>
  <si>
    <t>грунт</t>
  </si>
  <si>
    <t xml:space="preserve">протяж.1245м </t>
  </si>
  <si>
    <t>Кемеровская область,  г.Таштагол, ул.Островского</t>
  </si>
  <si>
    <t>протяж.3556м</t>
  </si>
  <si>
    <t>Кемеровская область,  г.Таштагол, ул.Нестерова</t>
  </si>
  <si>
    <t xml:space="preserve">протяж.199м </t>
  </si>
  <si>
    <t>протяж.4м</t>
  </si>
  <si>
    <t>Кемеровская область,  г.Таштагол,ул.Фрунзе</t>
  </si>
  <si>
    <t>протяж.1400м</t>
  </si>
  <si>
    <t xml:space="preserve">Кемеровская область,  г.Таштагол, ул.Горького </t>
  </si>
  <si>
    <t>протяж.346м</t>
  </si>
  <si>
    <t xml:space="preserve">Кемеровская область,  г.Таштагол, ул.Коммунальная </t>
  </si>
  <si>
    <t xml:space="preserve">протяж.587м </t>
  </si>
  <si>
    <t>Кемеровская область,  г.Таштагол, ул.Топографическая</t>
  </si>
  <si>
    <t xml:space="preserve">протяж.1225м. </t>
  </si>
  <si>
    <t>Кемеровская область,  г.Таштагол, ул.Циолковского</t>
  </si>
  <si>
    <t>протяж.1185м.</t>
  </si>
  <si>
    <t xml:space="preserve">Кемеровская область,  г. Таштагол (Шалым), ул.Невского </t>
  </si>
  <si>
    <t xml:space="preserve"> протяж.500м</t>
  </si>
  <si>
    <t xml:space="preserve">Кемеровская область,  г.Таштагол, ул.Белинского </t>
  </si>
  <si>
    <t xml:space="preserve"> протяж.672м</t>
  </si>
  <si>
    <t>Кемеровская область,  г.Таштагол, ул.Бородина</t>
  </si>
  <si>
    <t xml:space="preserve"> протяж.353м </t>
  </si>
  <si>
    <t xml:space="preserve">Кемеровская область,  г. Таштагол (Шалым), ул.Шевцовой </t>
  </si>
  <si>
    <t xml:space="preserve"> протяж.800м </t>
  </si>
  <si>
    <t xml:space="preserve">Кемеровская область,  г.Таштагол, ул.А.Матросова </t>
  </si>
  <si>
    <t xml:space="preserve">протяж.1416м </t>
  </si>
  <si>
    <t xml:space="preserve">Кемеровская область,  г.Таштагол, ул.К.Цеткиной </t>
  </si>
  <si>
    <t>протяж.836м</t>
  </si>
  <si>
    <t xml:space="preserve">Кемеровская область,  г.Таштагол, ул.Тургенева </t>
  </si>
  <si>
    <t>протяж.1746м</t>
  </si>
  <si>
    <t xml:space="preserve">Кемеровская область,  г.Таштагол, ул.Трактовая </t>
  </si>
  <si>
    <t>протяж.1023м</t>
  </si>
  <si>
    <t xml:space="preserve">Кемеровская область,  г.Таштагол, ул.Дачная </t>
  </si>
  <si>
    <t xml:space="preserve">протяж.816м </t>
  </si>
  <si>
    <t>Кемеровская область,  г.Таштагол, ул.Геологическая</t>
  </si>
  <si>
    <t>протяж.636м</t>
  </si>
  <si>
    <t>протяж.748м</t>
  </si>
  <si>
    <t>Кемеровская область,  г.Таштагол, ул.Шевченко</t>
  </si>
  <si>
    <t>протяж.2760м</t>
  </si>
  <si>
    <t xml:space="preserve"> Кемеровская область, г.Таштагол, ул.18 Партсъезда </t>
  </si>
  <si>
    <t>протяж.1750м</t>
  </si>
  <si>
    <t xml:space="preserve">протяж.2079м </t>
  </si>
  <si>
    <t xml:space="preserve">Кемеровская область,  г.Таштагол, ул.Дальняя </t>
  </si>
  <si>
    <t xml:space="preserve">протяж.1179м </t>
  </si>
  <si>
    <t xml:space="preserve">Кемеровская область,  г.Таштагол, ул.Строительная </t>
  </si>
  <si>
    <t xml:space="preserve">протяж.550м </t>
  </si>
  <si>
    <t>протяж.701м</t>
  </si>
  <si>
    <t>N 131-ФЗ от 06.10.2003 , ст.14,15 (ред. от 02.08.2019)</t>
  </si>
  <si>
    <t>1.5.161</t>
  </si>
  <si>
    <t>1.5.162</t>
  </si>
  <si>
    <t>1.5.163</t>
  </si>
  <si>
    <t>1.5.164</t>
  </si>
  <si>
    <t>1.5.165</t>
  </si>
  <si>
    <t>1.5.166</t>
  </si>
  <si>
    <t>1.5.167</t>
  </si>
  <si>
    <t>1.5.168</t>
  </si>
  <si>
    <t>1.5.169</t>
  </si>
  <si>
    <t>1.5.170</t>
  </si>
  <si>
    <t>1.5.171</t>
  </si>
  <si>
    <t>1.5.172</t>
  </si>
  <si>
    <t>1.5.173</t>
  </si>
  <si>
    <t>1.5.174</t>
  </si>
  <si>
    <t xml:space="preserve">Переход ч/з железную дорогу </t>
  </si>
  <si>
    <t>Кемеровская область, г.Таштагол,ул.Ленина  (район почты)</t>
  </si>
  <si>
    <t>покрытие-бетон</t>
  </si>
  <si>
    <t>площ.13,2 кв.м., длина 6м., ширина 2,2м</t>
  </si>
  <si>
    <t>протяж. 750м</t>
  </si>
  <si>
    <t xml:space="preserve">Постановление Верховного Совета РФ от 27.12.1991г. №3020-1 </t>
  </si>
  <si>
    <t>Кемеровская область, г.Таштагол,ул.Поспелова</t>
  </si>
  <si>
    <t>Дорога</t>
  </si>
  <si>
    <t>Кемеровская область, г.Таштагол,ул.8 Марта</t>
  </si>
  <si>
    <t>протяж. 650м</t>
  </si>
  <si>
    <t>Автомобильная дорога на участке от усадьбы № 1 до усадьбы № 22 (первая очередь)</t>
  </si>
  <si>
    <t>г.Таштагол,ул.Заречная</t>
  </si>
  <si>
    <t xml:space="preserve">01.11.2008 </t>
  </si>
  <si>
    <t xml:space="preserve">Распоряжение Администрации Таштагол. р-на №55-р от 01.11.2008 </t>
  </si>
  <si>
    <t>Кемеровская область,г. Таштагол,ул.Пушкина</t>
  </si>
  <si>
    <t>29.12.2009</t>
  </si>
  <si>
    <t>Распоряжнение КУМИ  № 301 от 29.12.2009</t>
  </si>
  <si>
    <t>Кемеровская область,г. Таштагол,ул.Левитана</t>
  </si>
  <si>
    <t>Кемеровская область,г. Таштагол, ул. Ленина</t>
  </si>
  <si>
    <t>07.12.2010</t>
  </si>
  <si>
    <t>Распоряжение КУМИ №432 от 07.12.2010</t>
  </si>
  <si>
    <t>Сооружение : автомобильная дорога Таштагол-телевышка</t>
  </si>
  <si>
    <t>42:12:0000000:718</t>
  </si>
  <si>
    <t>протяж. 4500 м</t>
  </si>
  <si>
    <t>1976</t>
  </si>
  <si>
    <t>Постановление Верховного Совета РФ от 27.12.1991г. №3020-1;</t>
  </si>
  <si>
    <t>Кемеровская область, г.Таштагол, в районе дома по ул. Ленина,17</t>
  </si>
  <si>
    <t>42:34:0000000:470</t>
  </si>
  <si>
    <t>Постановление Верховного Совета РФ от 27.12.1991г. №3020-1 «О разграничении государственной собственности в РФ …»; Собственность, № 42:34:0000000:470-42/012/2019-1 от 26.12.2019</t>
  </si>
  <si>
    <t>Асфальтобетонное покрытие проезда  от ГИБДД до дома № 18 по ул.Поспелова</t>
  </si>
  <si>
    <t>Кемеровская область, г.Таштагол,ул.Поспелова, проезд от здания ГИБДД и до дома № 18</t>
  </si>
  <si>
    <t xml:space="preserve">капитальный ремонт </t>
  </si>
  <si>
    <t>асфальтобетон</t>
  </si>
  <si>
    <t>28.12.2013</t>
  </si>
  <si>
    <t xml:space="preserve">Муниц. контракт № 2013.15 от 10.09.2013г.; распр. Администр. Таштагол. муниц. р-на от 28.12.2013 г. №311-р </t>
  </si>
  <si>
    <t xml:space="preserve">28.07.2014 </t>
  </si>
  <si>
    <t xml:space="preserve">Муниц. контракт № 2013.15 от 10.09.2013г.; распр. Администр. Таштагол. муниц. р-на от 28.07.2014 г. №378-р </t>
  </si>
  <si>
    <t>Дорога на кладбище "Тургенево"</t>
  </si>
  <si>
    <t>42:34:0110010:24</t>
  </si>
  <si>
    <t>протяж.1000 м.</t>
  </si>
  <si>
    <t>Решение Таштагольского городского Совета народных депутатов №59 от 30.07.1992; №42-42/012-42/107/015/2015-233/1 от 10.03.2015 г. (Собственность)</t>
  </si>
  <si>
    <t xml:space="preserve">Газоны </t>
  </si>
  <si>
    <t xml:space="preserve">Кемеровская область,г.Таштагол, ул.Матросова </t>
  </si>
  <si>
    <t>Кемеровская область,г.Таштагол, ул.Ленина</t>
  </si>
  <si>
    <t xml:space="preserve">Кладбище "Тургенево" </t>
  </si>
  <si>
    <t>Кемеровская область,г.Таштагол</t>
  </si>
  <si>
    <t xml:space="preserve">Кладбище "Веселое" </t>
  </si>
  <si>
    <t xml:space="preserve">Кладбище "Рудник Шалым" </t>
  </si>
  <si>
    <t xml:space="preserve">Кладбище "Алчок" </t>
  </si>
  <si>
    <t xml:space="preserve">Тротуар </t>
  </si>
  <si>
    <t xml:space="preserve">Кемеровская область,  г.Таштагол,ул.Ленина </t>
  </si>
  <si>
    <t>Кемеровская область,  г.Таштагол, от ул.Ленина,19 до АТП</t>
  </si>
  <si>
    <t>Кемеровская область,  г.Таштагол,от рынка ул,Ленина, 3 до СПТУ</t>
  </si>
  <si>
    <t>42:34:0106004:291</t>
  </si>
  <si>
    <t xml:space="preserve">№ 42-42-12/008/2009-003  от 23.07.2009  (Общая долевая собственность) </t>
  </si>
  <si>
    <t>42:34:0106004:290</t>
  </si>
  <si>
    <t xml:space="preserve">№ 42:34:0106004:290-42/012/2019-2  от 09.12.2019  (Собственность частная) </t>
  </si>
  <si>
    <t xml:space="preserve">                                                                                    09.12.2019                                                                                                                                                                 </t>
  </si>
  <si>
    <t xml:space="preserve">№ 42-42-12/013/2009-288  от 24.12.2009  (Общая долевая собственность) </t>
  </si>
  <si>
    <t xml:space="preserve">№ 42-42-12/019/2010-110  от 31.12.2010  (Общая долевая собственность) </t>
  </si>
  <si>
    <t>42:34:0106004:286</t>
  </si>
  <si>
    <t>42:34:0106004:569</t>
  </si>
  <si>
    <t>КУГИ Кем.обл., распор.Коллегии Администрации Кем.обл. № 149-р от 19.02.2008 г ; №42-42-12/002/2009-376 от 12.05.2009 (Собственность)</t>
  </si>
  <si>
    <t>КУГИ Кем.обл., распор.Коллегии Администрации Кем.обл. № 149-р от 19.02.2008 г .; №42-42-12/002/2009-375 от 12.05.2009 (Собственность)</t>
  </si>
  <si>
    <t>КУГИ Кем.обл., распор.Коллегии Администрации Кем.обл. № 149-р от 19.02.2008 г . ; №42-42-12/002/2009-337 от 04.05.2009 (Собственность)</t>
  </si>
  <si>
    <t>КУГИ Кем.обл., распор.Коллегии Администрации Кем.обл. № 149-р от 19.02.2008 г .; №42-42-12/002/2009-338 от 04.05.2009 (Собственность)</t>
  </si>
  <si>
    <t>КУГИ Кем.обл., распор.Коллегии Администрации Кем.обл. № 149-р от 19.02.2008 г .; №42-42-12/002/2009-339 от 04.05.2009 (Собственность)</t>
  </si>
  <si>
    <t>КУГИ Кем.обл., распор.Коллегии Администрации Кем.обл. № 149-р от 19.02.2008 г .; №42-42-12/002/2009-373 от 12.05.2009 (Собственность)</t>
  </si>
  <si>
    <t>42:34:0106004:681</t>
  </si>
  <si>
    <t>42:34:0106004:680</t>
  </si>
  <si>
    <t>42:34:0106004:293</t>
  </si>
  <si>
    <t>42:34:0106004:295</t>
  </si>
  <si>
    <t>КУГИ Кем.обл., распор.Коллегии Администрации Кем.обл. № 149-р от 19.02.2008 г .; №42-42-12/002/2009-336 от 04.05.2009 (Собственность)</t>
  </si>
  <si>
    <t xml:space="preserve">№ 42-42-12/008/2012-088  от 29.02.2012  (Общая долевая собственность) </t>
  </si>
  <si>
    <t>42:34:0106004:292</t>
  </si>
  <si>
    <t>42:34:0106004:294</t>
  </si>
  <si>
    <t>КУГИ Кем.обл., распор.Коллегии Администрации Кем.обл. № 149-р от 19.02.2008 г .; №42-42-12/002/2009-372 от 12.05.2009 (Собственность)</t>
  </si>
  <si>
    <t>КУГИ Кем.обл., распор.Коллегии Администрации Кем.обл. № 149-р от 19.02.2008 г .; №42-42-12/002/2009-374 от 12.05.2009 (Собственность)</t>
  </si>
  <si>
    <t>КУГИ Кем.обл., распор.Коллегии Администрации Кем.обл. № 149-р от 19.02.2008 г .; №42-42-12/005/2008-454 от 24.07.2008 (Собственность)</t>
  </si>
  <si>
    <t xml:space="preserve">№ 42:34:0106004:292-42/012/2017-1  от 11.05.2017  (Собственность частная) </t>
  </si>
  <si>
    <t xml:space="preserve">№ 42:34:0106004:558-42/012/2017-1  от 14.03.2017  (Общая совместная собственность) </t>
  </si>
  <si>
    <t>42:34:0106004:558</t>
  </si>
  <si>
    <t xml:space="preserve">КУГИ Кем.обл., распор.Коллегии Администрации Кем.обл. № 149-р от 19.02.2008 г.; № 42-42-12/002/2009-303  от 28.04.2009  (Собственность) </t>
  </si>
  <si>
    <t xml:space="preserve">КУГИ Кем.обл., распор.Коллегии Администрации Кем.обл. № 149-р от 19.02.2008 г .; № 42-42-12/002/2009-306  от 28.04.2009  (Собственность) </t>
  </si>
  <si>
    <t xml:space="preserve">КУГИ Кем.обл., распор.Коллегии Администрации Кем.обл. № 149-р от 19.02.2008 г .; № 42-42-12/002/2009-304  от 28.04.2009  (Собственность) </t>
  </si>
  <si>
    <t xml:space="preserve">КУГИ Кем.обл., распор.Коллегии Администрации Кем.обл. № 149-р от 19.02.2008 г .; № 42-42-12/002/2009-305  от 28.04.2009  (Собственность) </t>
  </si>
  <si>
    <t>КУГИ Кем.обл., распор.Коллегии Администрации Кем.обл. № 149-р от 19.02.2008 г .; №42-42-12/002/2009-377 от 12.05.2009 (Собственность)</t>
  </si>
  <si>
    <t xml:space="preserve">  42:34:0106004:279</t>
  </si>
  <si>
    <t xml:space="preserve">№ 42:34:0106004:279-42/012/2018-8  от 30.10.2018  (Собственность частная) </t>
  </si>
  <si>
    <t>42:34:0106004:288</t>
  </si>
  <si>
    <t xml:space="preserve">№ 42-42-12/017/2011-006  от 30.11.2011  (Общая долевая собственность) </t>
  </si>
  <si>
    <t>42:34:0106004:684</t>
  </si>
  <si>
    <t xml:space="preserve">№ 42:34:0106004:684-42/010/2017-1  от 06.07.2017  (Собственность) </t>
  </si>
  <si>
    <t>42:34:0106004:572</t>
  </si>
  <si>
    <t xml:space="preserve">Распоряжение Администрации Таштагольского городского поселения  №403-р от 28.10.2013 г.; № 42-42-12/106/2013-132  от 07.10.2013  (Собственность) </t>
  </si>
  <si>
    <t>42:34:0101056:74</t>
  </si>
  <si>
    <t xml:space="preserve">№ 42:34:0101056:74-42/012/2020-1  от 05.02.2020  (Собственность частная) </t>
  </si>
  <si>
    <t xml:space="preserve">№ 42:34:0101044:392-42/011/2017-5  от 02.10.2017  (Собственность) </t>
  </si>
  <si>
    <t xml:space="preserve"> 02.10.2017</t>
  </si>
  <si>
    <r>
      <t>г. Таштагол, ул. Ленина</t>
    </r>
    <r>
      <rPr>
        <sz val="10"/>
        <color theme="0"/>
        <rFont val="Arial"/>
        <family val="2"/>
        <charset val="204"/>
      </rPr>
      <t>, 26а</t>
    </r>
  </si>
  <si>
    <t>Жилой дом</t>
  </si>
  <si>
    <t>42:34:0101031:6   Снят с учета 26.07.2017</t>
  </si>
  <si>
    <t xml:space="preserve">Земельный участок: Для размещения автомобильных дорог и их конструктивных элементов </t>
  </si>
  <si>
    <t>Кемеровская область, г.Таштагол,ул. Макаренко</t>
  </si>
  <si>
    <t>1.5.159.1</t>
  </si>
  <si>
    <t>Администрация Таштагольского городского поселения</t>
  </si>
  <si>
    <t>42:34:0106008:300</t>
  </si>
  <si>
    <t>42:34:0000000:358</t>
  </si>
  <si>
    <t>42:34:0108001:175</t>
  </si>
  <si>
    <t>42:34:0000000:403</t>
  </si>
  <si>
    <t>42:34:0000000:382</t>
  </si>
  <si>
    <t xml:space="preserve">90 421 464,61 </t>
  </si>
  <si>
    <t>173 836 708,17</t>
  </si>
  <si>
    <t xml:space="preserve">51 101 090,18 </t>
  </si>
  <si>
    <t>42:34:0000000:415</t>
  </si>
  <si>
    <t>42:00:0000000:3906</t>
  </si>
  <si>
    <t>42:34:0115012:73</t>
  </si>
  <si>
    <t>42:34:0000000:432</t>
  </si>
  <si>
    <t>42:34:0000000:370</t>
  </si>
  <si>
    <t>42:34:0000000:362</t>
  </si>
  <si>
    <t>42:34:0000000:381</t>
  </si>
  <si>
    <t>42:34:0000000:384</t>
  </si>
  <si>
    <t>Земельный участок: Многоэтажная жилая застройка (высотная застройка), обустройство спортивных и детских площадок, площадок отдыха; хозяйственных площадок.</t>
  </si>
  <si>
    <t>Российская Федерация, Кемеровская область, Таштагольский муниципальный район, Таштагольское городское поселение, г. Таштагол, ул. Ноградская, № 3/1</t>
  </si>
  <si>
    <t>42:34:0115003:1</t>
  </si>
  <si>
    <t>Кемеровская обл, г Таштагол, садоводческое общество "Подснежник", 102</t>
  </si>
  <si>
    <t>Земльный участок: Для садового участка</t>
  </si>
  <si>
    <t>На обслуживании ООО "ГБ"</t>
  </si>
  <si>
    <t>Распоряжение Администрация Таштагольского городского поселения  № 18-р от 25.01.2019 г.</t>
  </si>
  <si>
    <t>Собственность Администрации Таштагольского городского поселения</t>
  </si>
  <si>
    <t>14.01.2011-14.012013</t>
  </si>
  <si>
    <t>14.01.2011-14.01.2013</t>
  </si>
  <si>
    <t>акт №1 от 14.01.2011</t>
  </si>
  <si>
    <t>Плита электрическая, трехкомфорочная "Галя"</t>
  </si>
  <si>
    <t>Распр. Администрации Таштагол. р-на  от 29.12.2007 г. №1636-р; № 42-42-12/012/2010-227  от 28.07.2010  (Общая долевая собственность)</t>
  </si>
  <si>
    <t>S</t>
  </si>
  <si>
    <t>год постр</t>
  </si>
  <si>
    <t>тех.характер.</t>
  </si>
  <si>
    <t xml:space="preserve">Договор №5718 о передаче жилой квартиры в собственность граждан от 18.02.2019 г.; № 42:34:0106004:680-42/012/2019-3  от 05.04.2019  (Собственность) </t>
  </si>
  <si>
    <t xml:space="preserve">Распр. Администрации Таштагол. р-на  от 29.12.2007 г. №1636-р; № 42:34:0106004:569-42/012/2019-2  от 11.11.2019  (Собственность) </t>
  </si>
  <si>
    <t>Исключено из Реестра</t>
  </si>
  <si>
    <t>Разрешение на ввод объекта в эксплуатацию №42-RU42511000-062-2017</t>
  </si>
  <si>
    <t>1.5.129.1</t>
  </si>
  <si>
    <t>Земельный участок:Коммунальное обслуживание</t>
  </si>
  <si>
    <t>Российская Федерация,Кемеровская область-Кузбасс,Таштагольский муниципальный районЭ,Таштагольское городское поселение,г.Таштагол,ул.Ленина,19/2</t>
  </si>
  <si>
    <t>42:34:0101041:204</t>
  </si>
  <si>
    <t>Отдельно стоящее нежилое здание: общественный туалет</t>
  </si>
  <si>
    <t>42:34:0101041:205</t>
  </si>
  <si>
    <t>26.06.2020</t>
  </si>
  <si>
    <t>1.4.6</t>
  </si>
  <si>
    <t>Земельный участок: Спорт</t>
  </si>
  <si>
    <t>Постановление Верховного Совета РФ от 27.12.1991г. №3020-1 «О разграничении государственной собственности в РФ …»; распоряжение Администрации г.Таштагола   от 19.05.2020г. №304-р</t>
  </si>
  <si>
    <t>здание из модулей заводского изготовления (металлические балки ( с утеплением и без),пластиковые стеклопакеты</t>
  </si>
  <si>
    <t>42:34:0114010:265</t>
  </si>
  <si>
    <t>Постановление Администрации Таштагольского городского поселения 23.09.2020 г.  № 110-п</t>
  </si>
  <si>
    <t>.</t>
  </si>
  <si>
    <t>1.4.7</t>
  </si>
  <si>
    <t>Земельный участок</t>
  </si>
  <si>
    <t>Российская Федерация,Кемеровская область-Кузбасс,Таштагольский муниципальный район,Таштагольское городское поселение,г.Таштагол,ул.Коммунистическая, земельный участок 14а</t>
  </si>
  <si>
    <t>Российская Федерация,Кемеровская область-Кузбасс,Таштагольский муниципальный район,Таштагольское городское поселение,г.Таштагол,ул.Ломоносова,26б</t>
  </si>
  <si>
    <t>42:34:0102035:151</t>
  </si>
  <si>
    <t>Постановление Администрации Таштагольского городского поселения 09.06.2021 г.  № 67-п</t>
  </si>
  <si>
    <t>1.4.8</t>
  </si>
  <si>
    <t>Российская Федерация,Кемеровская область-Кузбасс,Таштагольский муниципальный район,Таштагольское городское поселение,г.Таштагол,ул.Кислородная, 18а</t>
  </si>
  <si>
    <t>42:34:0114001:158</t>
  </si>
  <si>
    <t>Постановление Администрации Таштагольского городского поселения 09.06.2021 г.  № 68-п</t>
  </si>
  <si>
    <t>1.4.9</t>
  </si>
  <si>
    <t>Российская Федерация,Кемеровская область-Кузбасс,Таштагольский муниципальный район,Таштагольское городское поселение,г.Таштагол,ул.Артема, 11а</t>
  </si>
  <si>
    <t>42:34:0114008:316</t>
  </si>
  <si>
    <t>Постановление Администрации Таштагольского городского поселения 09.06.2021 г.  № 69-п</t>
  </si>
  <si>
    <t>Российская Федерация,Кемеровская область-Кузбасс,Таштагольский муниципальный район,Таштагольское городское поселение,г.Таштагол,ул.Увальная, 10а</t>
  </si>
  <si>
    <t>1.4.10</t>
  </si>
  <si>
    <t>42:34:0105007:254</t>
  </si>
  <si>
    <t>Постановление Администрации Таштагольского городского поселения 09.06.2021 г.  № 70-п</t>
  </si>
  <si>
    <t>1.4.11</t>
  </si>
  <si>
    <t>Российская Федерация,Кемеровская область-Кузбасс,Таштагольский муниципальный район,Таштагольское городское поселение,г.Таштагол,ул.Макаренко, 12/1</t>
  </si>
  <si>
    <t>42:34:0106001:1595</t>
  </si>
  <si>
    <t>Постановление Администрации Таштагольского городского поселения 09.06.2021 г.  № 71-п</t>
  </si>
  <si>
    <t>1.4.12</t>
  </si>
  <si>
    <t>Российская Федерация,Кемеровская область-Кузбасс,Таштагольский муниципальный район,Таштагольское городское поселение,г.Таштагол,ул.Коммунистическая, земельный участок 8б</t>
  </si>
  <si>
    <t>42:34:0000000:631</t>
  </si>
  <si>
    <t>Постановление Администрации Таштагольского городского поселения 19.07.2021 г.  № 91-п</t>
  </si>
  <si>
    <t>Диван парковый 5шт.</t>
  </si>
  <si>
    <t>МК19 от 15.04.21  распр.  Админ. Таштагол. городского поселения от 30.09.21г. №629/1-р</t>
  </si>
  <si>
    <t>2.3.424</t>
  </si>
  <si>
    <t>Контейнеры ТБО, 50 шт.</t>
  </si>
  <si>
    <t>2.3.425</t>
  </si>
  <si>
    <t>Приствольное ограждение 15шт</t>
  </si>
  <si>
    <t>Металлический навес 1шт</t>
  </si>
  <si>
    <t>Контракт025 от 04.08.2022  распр.  Админ. Таштагол. городского поселения от 17.08.21г. №476/1-р</t>
  </si>
  <si>
    <t>2.3.426</t>
  </si>
  <si>
    <t>Контракт27 от 30.03.2022  распр.  Админ. Таштагол. городского поселения от 19.08.22г. №477/1-р</t>
  </si>
  <si>
    <t>2.3.427</t>
  </si>
  <si>
    <t>Стул для посетителей</t>
  </si>
  <si>
    <t>ДОГ.141 от 18.10.2021  распр.  Админ. Таштагол. городского поселения от 27.10.21г. № 664/1</t>
  </si>
  <si>
    <t>Планшетный компьютер</t>
  </si>
  <si>
    <t>ДОГ.150 от 21.10.2021  распр.  Админ. Таштагол. городского поселения от 26.10.21г. № 648/1</t>
  </si>
  <si>
    <t>Металлическое ограждение с полимерным покрытием 169м.п.</t>
  </si>
  <si>
    <t>ДОГ001 от 10.01.2022  распр. Админ.Таштагол. городского поселения от 31.01.22г №31/1-р</t>
  </si>
  <si>
    <t>Оборудование для детской игровой площадки , 4 шт.</t>
  </si>
  <si>
    <t>ДОГ79 от 13.05.2022  распр.  Админ. Таштагол. городского поселения от 27.05.22г. №251/1-р</t>
  </si>
  <si>
    <t>МК86 от 27.05.2022  распр.  Админ. Таштагол. городского поселения от 21.07.22г. №403/1-р</t>
  </si>
  <si>
    <t>ДОГ22 от 27.05.2022  распр.  Админ. Таштагол. городского поселения от 03.06.22г. №281/1-р</t>
  </si>
  <si>
    <t>ИНФОРМАЦИОННО-УКАЗАТЕЛЬНЫЕ ЗНАКИ, 2шт.</t>
  </si>
  <si>
    <t>Вазон кованный без чаши, 2шт.</t>
  </si>
  <si>
    <t>Контракт024 от 04.08.2022  распр.  Админ. Таштагол. городского поселения от 10.08.21г. №461/1-р</t>
  </si>
  <si>
    <t>2.3.428</t>
  </si>
  <si>
    <t>2.3.429</t>
  </si>
  <si>
    <t>2.3.430</t>
  </si>
  <si>
    <t>2.3.431</t>
  </si>
  <si>
    <t>2.3.432</t>
  </si>
  <si>
    <t>2.3.433</t>
  </si>
  <si>
    <t>Топиари "Джентельмен", "Девочка с цветами", "Дама с зонтиком", 3шт.</t>
  </si>
  <si>
    <t>2.3.434</t>
  </si>
  <si>
    <t>Топиари "Крокодил","Чебурашка", 2шт.</t>
  </si>
  <si>
    <t>Договорт27 от 19.08.2022  распр.  Админ. Таштагол. городского поселения от 30.08.22г. №488/1-р</t>
  </si>
  <si>
    <t>Договор26 от 19.08.2022  распр.  Админ. Таштагол. городского поселения от 13.09.22г. №538/1-р</t>
  </si>
  <si>
    <t>Постановление Администрации Таштагольского городского поселения 01.06.2020 г.  № 109-п</t>
  </si>
  <si>
    <t>Постановление Администрации Таштагольского городского поселения 01.06.2020 г.  № 105-п</t>
  </si>
  <si>
    <t>42:34:0102050:5</t>
  </si>
  <si>
    <t>42:34:0101044:383</t>
  </si>
  <si>
    <t>-</t>
  </si>
  <si>
    <t>1.4.13</t>
  </si>
  <si>
    <t>Российская Федерация,Кемеровская область-Кузбасс,Таштагольский муниципальный район,Таштагольское городское поселение,г.Таштагол,ул.Макаренко  земельный участок 10/1</t>
  </si>
  <si>
    <t>42:34:0106001:1597</t>
  </si>
  <si>
    <t>Постановление Администрации Таштагольского городского поселения 23.06.2022 г.  № 94-п</t>
  </si>
  <si>
    <t>Договор №19 от 15.04.2021 г., распр.  Админ. Таштагол. городского поселения от 05.05.2023 г. №354-р</t>
  </si>
  <si>
    <t>2.3.435</t>
  </si>
  <si>
    <t>2.3.436</t>
  </si>
  <si>
    <t>2.3.437</t>
  </si>
  <si>
    <t>Топиари "Шар и Бабочка" 1шт.</t>
  </si>
  <si>
    <t>Урна, 5шт</t>
  </si>
  <si>
    <t>Диван парковый, 5 шт.</t>
  </si>
  <si>
    <t>Договор №04 от 14.03.2023  распр.  Админ. Таштагол. городского поселения от 16.05.23г. №383-р</t>
  </si>
  <si>
    <t>2.3.438</t>
  </si>
  <si>
    <t>Топиари "Олень" 1шт.</t>
  </si>
  <si>
    <t>Договор №07 от 24.03.2023  распр.  Админ. Таштагол. городского поселения от 01.06.23г. №449-р</t>
  </si>
  <si>
    <t>2.3.439</t>
  </si>
  <si>
    <t>Топиари "Птица" 1шт.</t>
  </si>
  <si>
    <t>Договор №08 от 24.03.2023  распр.  Админ. Таштагол. городского поселения от 01.06.23г. №449-р</t>
  </si>
  <si>
    <t>2.3.440</t>
  </si>
  <si>
    <t>Туалет придорожный "Листок"</t>
  </si>
  <si>
    <t>Договор №002 от 10.05.2023  распр.  Админ. Таштагол. городского поселения от 01.06.23г. №468/1-р</t>
  </si>
  <si>
    <t>2.3.441</t>
  </si>
  <si>
    <t>2.3.442</t>
  </si>
  <si>
    <t>Баннер "Социальный контракт", 1 шт.</t>
  </si>
  <si>
    <t>Договор №072_88647 от 19.06.2023  распр.  Админ. Таштагол. городского поселения от 05.07.23г. №548/1-р</t>
  </si>
  <si>
    <t>Договор №143 от 19.06.2023  распр.  Админ. Таштагол. городского поселения от 10.07.23г. №563/1-р</t>
  </si>
  <si>
    <t>Баннер "БТР", 1 шт.,                               "Добро пожаловать" 1шт</t>
  </si>
  <si>
    <t>Договор №144 от 26.06.2023  распр.  Админ. Таштагол. городского поселения от 10.07.23г. №563/1-р</t>
  </si>
  <si>
    <t>Баннер "Za Родину", 2 шт.</t>
  </si>
  <si>
    <t>Договор №145 от 26.06.2023  распр.  Админ. Таштагол. городского поселения от 10.07.23г. №563/1-р</t>
  </si>
  <si>
    <t>2.3.443</t>
  </si>
  <si>
    <t>Топиари "Улитка " 1шт. (1200см)</t>
  </si>
  <si>
    <t>Договор №09 от 19.06.2023  распр.  Админ. Таштагол. городского поселения от 11.07.23г. №635/1-р</t>
  </si>
  <si>
    <t>2.3.444</t>
  </si>
  <si>
    <t>Топиари "Улитка " 1шт. (900см)</t>
  </si>
  <si>
    <t>Договор №10 от 19.06.2023  распр.  Админ. Таштагол. городского поселения от 11.07.23г. №635/1-р</t>
  </si>
  <si>
    <t>2.3.445</t>
  </si>
  <si>
    <t>Топиари "Стрекоза " 1шт. (2000см)</t>
  </si>
  <si>
    <t>Договор №11 от 19.06.2023  распр.  Админ. Таштагол. городского поселения от 11.07.23г. №635/1-р</t>
  </si>
  <si>
    <t>2.3.446</t>
  </si>
  <si>
    <t>Топиари "Лыжник " 1шт. (2500*2800см)</t>
  </si>
  <si>
    <t>Договор №12 от 19.06.2023  распр.  Админ. Таштагол. городского поселения от 11.07.23г. №635/1-р</t>
  </si>
  <si>
    <t>2.3.447</t>
  </si>
  <si>
    <t>2.3.448</t>
  </si>
  <si>
    <t>Портреты "Лучшие люди", 22 шт.</t>
  </si>
  <si>
    <t>Договор №147 от 03.07.2023  распр.  Админ. Таштагол. городского поселения от 21.08.23г. №672/1-р</t>
  </si>
  <si>
    <t>2.3.449</t>
  </si>
  <si>
    <t>Инфо-панель "Социальный и экономический паспорт" 4шт. (1000*500см),  инфо-панель  "Социальный и экономический паспорт" 1шт. (1500*1050см)</t>
  </si>
  <si>
    <t>Договор №149 от 31.07.2023  распр.  Админ. Таштагол. городского поселения от 21.08.23г. №672/1-р</t>
  </si>
  <si>
    <t>2.3.450</t>
  </si>
  <si>
    <t>Портрет "Почетный гражданин района" 1шт. (400*600см)</t>
  </si>
  <si>
    <t>Договор №150 от 01.08.2023  распр.  Админ. Таштагол. городского поселения от 21.08.23г. №672/1-р</t>
  </si>
  <si>
    <t>2.3.451</t>
  </si>
  <si>
    <t>Баннер "С Днём города", 3 шт.</t>
  </si>
  <si>
    <t>Договор №151 от 02.08.2023  распр.  Админ. Таштагол. городского поселения от 21.08.23г. №672/1-р</t>
  </si>
  <si>
    <t>2.3.452</t>
  </si>
  <si>
    <t>Баннер "Приглашаем на выборы", 2 шт.</t>
  </si>
  <si>
    <t>Договор №153 от 09.08.2023  распр.  Админ. Таштагол. городского поселения от 21.08.23г. №672/1-р</t>
  </si>
  <si>
    <t>Баннер "Люблю Таштагол- горжусь Кузбассом", 1 шт.</t>
  </si>
  <si>
    <t>2.3.453</t>
  </si>
  <si>
    <t>Остановочный павильон №1 - 3шт</t>
  </si>
  <si>
    <t>Остановочный павильон №1 - 5шт.  Остановочный павильон №2 - 1шт.</t>
  </si>
  <si>
    <t>Договор №54_88647 от 26.05.2023  распр.  Админ. Таштагол. городского поселения от 24.08.23г. №683/1-р</t>
  </si>
  <si>
    <t>1.5.175</t>
  </si>
  <si>
    <t>Сооружения коммунального хозяйства (сети теплоснабжения)</t>
  </si>
  <si>
    <t>Кемеровская область,  г.Таштагол, ул,Поспелова , 12</t>
  </si>
  <si>
    <t>42:34:0106002:2002</t>
  </si>
  <si>
    <t>трубы</t>
  </si>
  <si>
    <t>протяж. 83м</t>
  </si>
  <si>
    <t>42:34:0000000:676</t>
  </si>
  <si>
    <t>Кемеровская область,  г.Таштагол, ул,Ульянова , от колодца возле дома № 4 до дома № 31</t>
  </si>
  <si>
    <t>протяж. 210м</t>
  </si>
  <si>
    <t>1.5.176</t>
  </si>
  <si>
    <t>1.5.177</t>
  </si>
  <si>
    <t>Сооружения коммунального хозяйства (сети холодного водоснабжения)</t>
  </si>
  <si>
    <t>42:34:0114008:317</t>
  </si>
  <si>
    <t>протяж. 105м</t>
  </si>
  <si>
    <t>Кемеровская область,  г.Таштагол, ул Кислородная, 9а от колодца ВК35 до колодца ВК37</t>
  </si>
  <si>
    <t>На обслуживании Администрации Таштагольского городского поселения</t>
  </si>
  <si>
    <t>1.5.135</t>
  </si>
  <si>
    <t>1.4.14</t>
  </si>
  <si>
    <t>1.4.15</t>
  </si>
  <si>
    <t>1.4.16</t>
  </si>
  <si>
    <t xml:space="preserve">Российская Федерация,Кемеровская область-Кузбасс,Таштагольский муниципальный район,Таштагольское городское поселение,г.Таштагол,ул.Суворова  земельный участок </t>
  </si>
  <si>
    <t>42:34:0102029:240</t>
  </si>
  <si>
    <t>Постановление Администрации Таштагольского городского поселения 23.07.2024 г.  № 161-п</t>
  </si>
  <si>
    <t xml:space="preserve">Российская Федерация,Кемеровская область-Кузбасс,Таштагольский муниципальный район,Таштагольское городское поселение,г.Таштагол,ул.Суворово  земельный участок </t>
  </si>
  <si>
    <t>42:34:0102029:239</t>
  </si>
  <si>
    <t>Постановление Администрации Таштагольского городского поселения 23.07.2021 г.  № 162-п</t>
  </si>
  <si>
    <t>42:34:0102029:241</t>
  </si>
  <si>
    <t>Постановление Администрации Таштагольского городского поселения 23.07.2021 г.  № 163-п</t>
  </si>
  <si>
    <t>1.4.17</t>
  </si>
  <si>
    <t>Российская Федерация,Кемеровская область-Кузбасс,Таштагольский муниципальный район,Таштагольское городское поселение,г.Таштагол,ул. Ленина земельный участок</t>
  </si>
  <si>
    <t>Постановление Администрации Таштагольского городского поселения 21.08.2024 г.  № 182-п</t>
  </si>
  <si>
    <t>1.4.18</t>
  </si>
  <si>
    <t>42:34:0000000:355</t>
  </si>
  <si>
    <t>Постановление Администрации Таштагольского городского поселения 21.08.2024 г.  № 184-п</t>
  </si>
  <si>
    <t>Российская Федерация,Кемеровская область-Кузбасс,Таштагольский муниципальный район,Таштагольское городское поселение,г.Таштагол,ул. Трактовая земельный участок</t>
  </si>
  <si>
    <t>Постановление Администрации Таштагольского городского поселения 21.08.2024 г.  № 190-п</t>
  </si>
  <si>
    <t>1.4.19</t>
  </si>
  <si>
    <t>1.4.20</t>
  </si>
  <si>
    <t>Российская Федерация,Кемеровская область-Кузбасс,Таштагольский муниципальный район,Таштагольское городское поселение,г.Таштагол,ул. Партизанская земельный участок</t>
  </si>
  <si>
    <t>42:34:0000000:357</t>
  </si>
  <si>
    <t>Постановление Администрации Таштагольского городского поселения 21.08.2024 г.  № 186-п</t>
  </si>
  <si>
    <t>1.4.21</t>
  </si>
  <si>
    <t>Российская Федерация,Кемеровская область-Кузбасс,Таштагольский муниципальный район,Таштагольское городское поселение,г.Таштагол,ул. Макаренко земельный участок</t>
  </si>
  <si>
    <t>Постановление Администрации Таштагольского городского поселения 21.08.2024 г.  № 188-п</t>
  </si>
  <si>
    <t>1.4.22</t>
  </si>
  <si>
    <t>Российская Федерация,Кемеровская область-Кузбасс,Таштагольский муниципальный район,Таштагольское городское поселение,г.Таштагол,ул. 8 Марта земельный участок</t>
  </si>
  <si>
    <t>42:34:0106002:1786</t>
  </si>
  <si>
    <t>Постановление Администрации Таштагольского городского поселения 21.08.2024 г.  № 183-п</t>
  </si>
  <si>
    <t>1.4.23</t>
  </si>
  <si>
    <t>Российская Федерация,Кемеровская область-Кузбасс,Таштагольский муниципальный район,Таштагольское городское поселение,г.Таштагол,ул. 18 Партсъезда земельный участок</t>
  </si>
  <si>
    <t>Постановление Администрации 21.08.2024 г.  № 187-п</t>
  </si>
  <si>
    <t>1.4.24</t>
  </si>
  <si>
    <t>Российская Федерация,Кемеровская область-Кузбасс,Таштагольский муниципальный район,Таштагольское городское поселение,г.Таштагол,ул. Юбилейная земельный участок</t>
  </si>
  <si>
    <t>42:34:0000000:354</t>
  </si>
  <si>
    <t>Постановление Администрации Таштагольского городского поселения 21.08.2024 г.  № 180-п</t>
  </si>
  <si>
    <t>1.4.25</t>
  </si>
  <si>
    <t>Постановление Администрации Таштагольского городского поселения 21.08.2024 г.  № 189-п</t>
  </si>
  <si>
    <t>1.4.26</t>
  </si>
  <si>
    <t>Российская Федерация,Кемеровская область-Кузбасс,Таштагольский муниципальный район,Таштагольское городское поселение,г.Таштагол,ул. Дальняя Каменушка земельный участок</t>
  </si>
  <si>
    <t>42:34:0115010:161</t>
  </si>
  <si>
    <t>Постановление Администрации Таштагольского городского поселения 21.08.2024 г.  № 181-п</t>
  </si>
  <si>
    <t>1.5.178</t>
  </si>
  <si>
    <t>1.5.179</t>
  </si>
  <si>
    <t>1.5.180</t>
  </si>
  <si>
    <t>1.5.181</t>
  </si>
  <si>
    <t>Качеля парковая с навесом 2 шт</t>
  </si>
  <si>
    <t>Вазон 2 шт</t>
  </si>
  <si>
    <t>Урна с крышкой 1шт</t>
  </si>
  <si>
    <t>2024</t>
  </si>
  <si>
    <t>2.3.454</t>
  </si>
  <si>
    <t>2.3.455</t>
  </si>
  <si>
    <t>Топиари "Остров короюля " 1шт. (1300*4000см)</t>
  </si>
  <si>
    <t>Топиари "Реи и паруса " 1шт. (4000*4000см)</t>
  </si>
  <si>
    <t>Договор №2 от 10.01.24  распр.  Админ. Таштагол. городского поселения от 06.09.2024г. №822-р</t>
  </si>
  <si>
    <t>Договор №3 от 07.02.2024 распр.  Админ. Таштагол. городского поселения от 06.09.2024г. №821-р</t>
  </si>
  <si>
    <t>1.5.182</t>
  </si>
  <si>
    <t>2.3.456</t>
  </si>
  <si>
    <t>Герб РФ</t>
  </si>
  <si>
    <t>2.3.457</t>
  </si>
  <si>
    <t>2.3.458</t>
  </si>
  <si>
    <t>Световой лайтбокс "Герб Таштагольского муниципального района" и световые буквы</t>
  </si>
  <si>
    <t>Световая вывеска "С днем победы"</t>
  </si>
  <si>
    <t>2.3.459</t>
  </si>
  <si>
    <t>2.3.460</t>
  </si>
  <si>
    <t>2.3.461</t>
  </si>
  <si>
    <t>Световой лайтбокс 5шт</t>
  </si>
  <si>
    <t>1.5.183</t>
  </si>
  <si>
    <t>Секционное ограждение 3шт</t>
  </si>
  <si>
    <t>12.08.2024</t>
  </si>
  <si>
    <t>Договор №00УТ-000362   от 26.07.2024г, распр. №831-р от 09.09.2024 г.</t>
  </si>
  <si>
    <t>Договор №16 от18.06.2024г,распр. №830-р от09.09.2024 г.</t>
  </si>
  <si>
    <t>Договор №00УТ-000246   от 28.05.2024г, распр. №829-р от 09.09.2024 г.</t>
  </si>
  <si>
    <t>2.3.462</t>
  </si>
  <si>
    <t xml:space="preserve">Остановочный павильон №1 - 10шт.  </t>
  </si>
  <si>
    <t>МК №021 от 23.07.2024 распр.  Админ. Таштагол. городского поселения от 10.09.2024г. №832-р</t>
  </si>
  <si>
    <t>Договор №03 от 13.02.2024 распр.  Админ. Таштагол. городского поселения от 10.09.2024г. №833-р</t>
  </si>
  <si>
    <t>Договор №04 от 03.03.2024 распр.  Админ. Таштагол. городского поселения от 10.09.2024г. №834-р</t>
  </si>
  <si>
    <t>Договор №05 от 06.03.2024 распр.  Админ. Таштагол. городского поселения от 10.09.2024г. №835-р</t>
  </si>
  <si>
    <t>Договор №05 от 01.04.2024 распр.  Админ. Таштагол. городского поселения от 10.09.2024г. №836-р</t>
  </si>
  <si>
    <t>Договор №05 от 06.08.2024 распр.  Админ. Таштагол. городского поселения от 10.09.2024г. №837-р</t>
  </si>
  <si>
    <t>Договор №08/24   от 12.08.2024г, распр. №838-р от 10.09.2024 г.</t>
  </si>
  <si>
    <t>Договор №103_88647 от 21.08.2023  распр.  Админ. Таштагол. городского поселения от 10.09.2024г. №839-р</t>
  </si>
  <si>
    <t>1.4.27</t>
  </si>
  <si>
    <t>Российская Федерация,Кемеровская область-Кузбасс,Таштагольский муниципальный район,Таштагольское городское поселение,г.Таштагол,ул. Ноградская район дома 18 земельный участок</t>
  </si>
  <si>
    <t>2.1.1</t>
  </si>
  <si>
    <t>Экскаватор</t>
  </si>
  <si>
    <t>16 017 581,85</t>
  </si>
  <si>
    <t xml:space="preserve">Администрация таштагольского городскаого поселения </t>
  </si>
  <si>
    <t>2.1.2</t>
  </si>
  <si>
    <t>Автосамосвал</t>
  </si>
  <si>
    <t>6 690 339,80</t>
  </si>
  <si>
    <t>МК № 2024.8271 от 17.06.24г.  распр.  Админ. Таштагол. городского поселения от 22.08.2024г. №775/1-р</t>
  </si>
  <si>
    <t>МК№2024.6893 от 11.06.24г.  распр.  Админ. Таштагол. городского поселения от 26.08.2024г. №778-р</t>
  </si>
  <si>
    <t>2.3.463</t>
  </si>
  <si>
    <t>Надписи для пантеона (площадь Победы)</t>
  </si>
  <si>
    <t>Муниципальный контракт №170 от 02.09.2024 распор. Админ. Таштагол. Городского поселения от 11.11.2024г. №1038-р</t>
  </si>
  <si>
    <t>2.3.464</t>
  </si>
  <si>
    <t>2.3.465</t>
  </si>
  <si>
    <t>2.3.466</t>
  </si>
  <si>
    <t>Дед Мороз</t>
  </si>
  <si>
    <t>Снегурочка</t>
  </si>
  <si>
    <t>Украшение светодиодное "Подарок"</t>
  </si>
  <si>
    <t>Договор №38 от 31.10.2024 распор. Админ. Таштагол. Городского поселения от 12.11.2024г. №1041-р</t>
  </si>
  <si>
    <t>42:34:0106001^1610</t>
  </si>
  <si>
    <t>Постановление Администрации Таштагольского городского поселения 02.12.2024 г.  № 272-п</t>
  </si>
  <si>
    <t>2.3.467</t>
  </si>
  <si>
    <t>Световая вывеска "Каждый день перемены к лучшему"</t>
  </si>
  <si>
    <t>2.3.468</t>
  </si>
  <si>
    <t>Каркас металлический горки "Вьюга"</t>
  </si>
  <si>
    <t>2.3.469</t>
  </si>
  <si>
    <t>2.3.470</t>
  </si>
  <si>
    <t>Скат металлический горки "Вьюга"</t>
  </si>
  <si>
    <t>2.3.471</t>
  </si>
  <si>
    <t>Договор №27 от 15.11.2024 распор. Админ. Таштагол. Городского поселения от 05.12.2024г. №1107-р</t>
  </si>
  <si>
    <t>Договор №1229 от 27.09.2024 распор. Админ. Таштагол. Городского поселения от 05.12.2024г. №1108-р</t>
  </si>
  <si>
    <t>Договор №1230 от 27.09.2024 распор. Админ. Таштагол. Городского поселения от 05.12.2024г. №1109-р</t>
  </si>
  <si>
    <t>Договор №1231 от 27.09.2024 распор. Админ. Таштагол. Городского поселения от 05.12.2024г. №1110-р</t>
  </si>
  <si>
    <t>Договор №1232 от 27.09.2024 распор. Админ. Таштагол. Городского поселения от 05.12.2024г. №1111-р</t>
  </si>
  <si>
    <t>2.3.472</t>
  </si>
  <si>
    <t>2.3.473</t>
  </si>
  <si>
    <t>2.3.474</t>
  </si>
  <si>
    <t>2.3.475</t>
  </si>
  <si>
    <t>2.3.476</t>
  </si>
  <si>
    <t>2.3.477</t>
  </si>
  <si>
    <t>2.3.478</t>
  </si>
  <si>
    <t>2.3.479</t>
  </si>
  <si>
    <t>2.3.480</t>
  </si>
  <si>
    <t>2.3.481</t>
  </si>
  <si>
    <t>2.3.482</t>
  </si>
  <si>
    <t>2.3.483</t>
  </si>
  <si>
    <t>2.3.484</t>
  </si>
  <si>
    <t>2.3.485</t>
  </si>
  <si>
    <t>2.3.486</t>
  </si>
  <si>
    <t>Автобусная остановка, расположенная по адресу: Кемеровская область, г.таштагол, Молодежная</t>
  </si>
  <si>
    <t>Распоряжение о передаче муниципального имущества от 02.12.2024 №568-р</t>
  </si>
  <si>
    <t>Автобусная остановка, расположенная по адресу: Кемеровская область, г.таштагол, Рубин</t>
  </si>
  <si>
    <t>Автобусная остановка, расположенная по адресу: Кемеровская область, г.таштагол, Баляева</t>
  </si>
  <si>
    <t>Автобусная остановка, расположенная по адресу: Кемеровская область, г.таштагол, АЗС</t>
  </si>
  <si>
    <t>Автобусная остановка, расположенная по адресу: Кемеровская область, г.таштагол, Ствол Сибиряк</t>
  </si>
  <si>
    <t>Автобусная остановка, расположенная по адресу: Кемеровская область, г.таштагол, Мира (слева)</t>
  </si>
  <si>
    <t>Автобусная остановка, расположенная по адресу: Кемеровская область, г.таштагол, Карла Маркса</t>
  </si>
  <si>
    <t>Автобусная остановка, расположенная по адресу: Кемеровская область, г.таштагол, АБК(слева)</t>
  </si>
  <si>
    <t>Автобусная остановка, расположенная по адресу: Кемеровская область, г.таштагол, ВГСЧ (слева)</t>
  </si>
  <si>
    <t>Автобусная остановка, расположенная по адресу: Кемеровская область, г.таштагол, Шахтерская (конечная)</t>
  </si>
  <si>
    <t>Автобусная остановка, расположенная по адресу: Кемеровская область, г.таштагол, Кочура (конечная)</t>
  </si>
  <si>
    <t>Автобусная остановка, расположенная по адресу: Кемеровская область, г.таштагол, Переправа (Алчек, слева)</t>
  </si>
  <si>
    <t>Автобусная остановка, расположенная по адресу: Кемеровская область, г.таштагол, Александровка (справа)</t>
  </si>
  <si>
    <t>Автобусная остановка, расположенная по адресу: Кемеровская область, г.таштагол, Техснаб (справа)</t>
  </si>
  <si>
    <t>Автобусная остановка, расположенная по адресу: Кемеровская область, г.таштагол, Веселая (справа)</t>
  </si>
  <si>
    <t xml:space="preserve">Постановление Верховного Совета РФ от 27.12.1991г. №3020-1 «О разграничении государственной собственности в РФ …»; </t>
  </si>
  <si>
    <t>1.5.184</t>
  </si>
  <si>
    <t>1.5.185</t>
  </si>
  <si>
    <t>1.5.186</t>
  </si>
  <si>
    <t>1.5.187</t>
  </si>
  <si>
    <t>1.5.188</t>
  </si>
  <si>
    <t>Кемеровская область, г.Таштагол , ул.Островского</t>
  </si>
  <si>
    <t>Кемеровская область, г.Таштагол, ул.Солнечная</t>
  </si>
  <si>
    <t>Кемеровская область, г.Таштагол, ул.Молодежная</t>
  </si>
  <si>
    <t>Кемеровская область, г.Таштагол, ул.Горького</t>
  </si>
  <si>
    <t>Кемеровская область, г.Таштагол, ул.Энергетиков</t>
  </si>
  <si>
    <t>протяж.5,03км</t>
  </si>
  <si>
    <t>протяж.2,3км</t>
  </si>
  <si>
    <t>Асфальтобетонное</t>
  </si>
  <si>
    <t>Асфальтобетонное; щебень и гравия (шлака), не обработанных вяжущими материалами, каменные мостовые</t>
  </si>
  <si>
    <t>протяж.1,27км</t>
  </si>
  <si>
    <t>протяж.1,73км</t>
  </si>
  <si>
    <t>щебень и гравия (шлака), не обработанных вяжущими материалами, каменные мостовые</t>
  </si>
  <si>
    <t>74 299,00</t>
  </si>
  <si>
    <t>протяж.1,09м</t>
  </si>
  <si>
    <t>1.4.28</t>
  </si>
  <si>
    <t>1.4.29</t>
  </si>
  <si>
    <t>1.4.30</t>
  </si>
  <si>
    <t>1.4.31</t>
  </si>
  <si>
    <t>1.4.32</t>
  </si>
  <si>
    <t>1.4.33</t>
  </si>
  <si>
    <t>1.4.34</t>
  </si>
  <si>
    <t>42:34:0101042:484</t>
  </si>
  <si>
    <t>196</t>
  </si>
  <si>
    <t>13.02.2024</t>
  </si>
  <si>
    <t>Постановление Администрации Таштагольского городского поселения 13.02.2025 г.  № 31-п</t>
  </si>
  <si>
    <t>42:34:0101041:199</t>
  </si>
  <si>
    <t>3289</t>
  </si>
  <si>
    <t>5 655 238,16</t>
  </si>
  <si>
    <t>Постановление Администрации Таштагольского городского поселения 13.02.2025г.  № 29-п</t>
  </si>
  <si>
    <t>42:34:0000000:367</t>
  </si>
  <si>
    <t>2273</t>
  </si>
  <si>
    <t>245 143,05</t>
  </si>
  <si>
    <t>Постановление Администрации Таштагольского городского поселения 13.02.2025г.  № 33-п</t>
  </si>
  <si>
    <t>42:34:0101042:476</t>
  </si>
  <si>
    <t>1487</t>
  </si>
  <si>
    <t>995 353,19</t>
  </si>
  <si>
    <t>Постановление Администрации Таштагольского городского поселения 13.02.2025г.  № 30-п</t>
  </si>
  <si>
    <t>Российская Федерация,Кемеровская область-Кузбасс,Таштагольский муниципальный район,Таштагольское городское поселение,г.Таштагол,ул. Кладбище Тургенева земельный участок</t>
  </si>
  <si>
    <t>42:34:0000000:630</t>
  </si>
  <si>
    <t>1181</t>
  </si>
  <si>
    <t>127 370,85</t>
  </si>
  <si>
    <t>Постановление Администрации Таштагольского городского поселения 13.02.2025г.  № 35-п</t>
  </si>
  <si>
    <t>42:34:0000000:379</t>
  </si>
  <si>
    <t>2990</t>
  </si>
  <si>
    <t>322 471,50</t>
  </si>
  <si>
    <t>Постановление Администрации Таштагольского городского поселения 13.02.2025г.  № 32-п</t>
  </si>
  <si>
    <t>Российская Федерация,Кемеровская область-Кузбасс,Таштагольский муниципальный район,Таштагольское городское поселение,г.Таштагол,ул. Гора Туманная дорога земельный участок</t>
  </si>
  <si>
    <t>12341</t>
  </si>
  <si>
    <t>2 602 346,67</t>
  </si>
  <si>
    <t>Постановление Администрации Таштагольского городского поселения 13.02.2025г.  № 34-п</t>
  </si>
  <si>
    <t>1.5.189</t>
  </si>
  <si>
    <t>1.5.190</t>
  </si>
  <si>
    <t>1.5.191</t>
  </si>
  <si>
    <t>Канализация самотечная</t>
  </si>
  <si>
    <t>Канализация ливневая</t>
  </si>
  <si>
    <t>Ливневая канализация</t>
  </si>
  <si>
    <t>Кемеровская область,Таштагол</t>
  </si>
  <si>
    <t>Кемеровская область,Таштагол, ул.Ноградская д.4,6</t>
  </si>
  <si>
    <t>42:34:010602:1639</t>
  </si>
  <si>
    <t>228м</t>
  </si>
  <si>
    <t>1965</t>
  </si>
  <si>
    <t>1975</t>
  </si>
  <si>
    <t>2006</t>
  </si>
  <si>
    <t>113793,04</t>
  </si>
  <si>
    <t>79720,40</t>
  </si>
  <si>
    <t>548929,48</t>
  </si>
  <si>
    <t>09.07.2024</t>
  </si>
  <si>
    <t>Договор №6 безвозмездного пользования (догшовор ссуды) мунгиципальным имуществом Татагольскогомуниципального района от 09.07.2024г.</t>
  </si>
  <si>
    <t>1.5.192</t>
  </si>
  <si>
    <t>2.3.487</t>
  </si>
  <si>
    <t>Квадрокоптер</t>
  </si>
  <si>
    <t>2.3.488</t>
  </si>
  <si>
    <t>Договор №7  безвозмездного пользования (договор ссуды) муниципальным имуществом Таштагольского муниципального района  от 15.04.2025г</t>
  </si>
  <si>
    <t>Договор №4 безвозмездного пользования (договор ссуды) муниципальным имуществом Таштагольского муниципального района  от 07.02.2025г</t>
  </si>
  <si>
    <t>Лодка надувная моторная 1шт</t>
  </si>
  <si>
    <t>Мотор лодочный 1шт</t>
  </si>
  <si>
    <t>Прицеп 1шт</t>
  </si>
  <si>
    <t>Фальшборт для лодки 1шт</t>
  </si>
  <si>
    <t>Леерная петля большая 8шт</t>
  </si>
  <si>
    <t>Привал днищевой 10шт</t>
  </si>
  <si>
    <t>Рым с мет.кольцом якорный 4шт</t>
  </si>
  <si>
    <t>Комплект системы для усиления транца 1шт</t>
  </si>
  <si>
    <t>Усиление транца Jet тоннель (большой) 1шт</t>
  </si>
  <si>
    <t>Тяга двойная передняя, консоль рулевая (полимерная покраска) 1шт</t>
  </si>
  <si>
    <t>Тент носовой брызгозащитный увеличенный (под таргу. черный) 1шт</t>
  </si>
  <si>
    <t>Каркас тарги с багажными корзинами, двойная дуга (алюминий,разборная) 1шт</t>
  </si>
  <si>
    <t>Рундук багажный 1шт</t>
  </si>
  <si>
    <t>Диван мягкий для платформы-подиума</t>
  </si>
  <si>
    <t>Бокс для аккумулятора с клеммами и ключом массы 1шт</t>
  </si>
  <si>
    <t>Кресло мягкое складное 2ш</t>
  </si>
  <si>
    <t>Панель USB-разъемом 5В 2.1А и прикуривателем 1шт</t>
  </si>
  <si>
    <t>Бокс IRIS 700 2шт</t>
  </si>
  <si>
    <t>Усиление бокса  IRIS 700 2шт</t>
  </si>
  <si>
    <t>Накладка для бокса 2шт</t>
  </si>
  <si>
    <t>Тент стояночный S-470 Super Jet с фальшбортом 1шт</t>
  </si>
  <si>
    <t>Штурвал 320мм 1шт</t>
  </si>
  <si>
    <t>Бак топливный 65л. С боковыми ручками</t>
  </si>
  <si>
    <t>Насос электрический 1шт</t>
  </si>
  <si>
    <t>Водометная насадка 1шт</t>
  </si>
  <si>
    <t>Тяга рулевая Меркури 40-50 л.с 1шт</t>
  </si>
  <si>
    <t>Установочный комплект электростартера в сборе 1шт</t>
  </si>
  <si>
    <t>Шпилька-гайка комп. 6шт - 1шт</t>
  </si>
  <si>
    <t>Контролер газ-реверс 1шт</t>
  </si>
  <si>
    <t>Редуктор рулевой короткоходный 15 оборота 1шт</t>
  </si>
  <si>
    <t>Интейк резиновый Вездеход Средняя серия красный 1шт</t>
  </si>
  <si>
    <t>Трос рулевой М66 11 футов 1шт</t>
  </si>
  <si>
    <t>Трос управления 1шт</t>
  </si>
  <si>
    <t>Тахометр со счетчиком моточасов 1шт</t>
  </si>
  <si>
    <t>Спираль защитная пластиковая 27-36 чер. 4шт</t>
  </si>
  <si>
    <t>Указатель уровня топлива 1шт</t>
  </si>
  <si>
    <t>Датчик уровня топлива 250мм 1шт</t>
  </si>
  <si>
    <t>Корпус помпы 1шт</t>
  </si>
  <si>
    <t>Ремкомплект помпы 1шт</t>
  </si>
  <si>
    <t>Наконечник медный 2шт</t>
  </si>
  <si>
    <t>Рундук передний 1шт</t>
  </si>
  <si>
    <t>Щтуцер топливного бака 1шт</t>
  </si>
  <si>
    <t>Ремень стяжной 25мм 2шт</t>
  </si>
  <si>
    <t>Держатель спининга на транец и рейлинг с крепежами 4шт</t>
  </si>
  <si>
    <t>Бампер передний силовой для ПВХ лодки 1шт</t>
  </si>
  <si>
    <t>Датчик температуры воды 40-120 гр., сигнализация 95гр., резьба М14х1,0 1шт</t>
  </si>
  <si>
    <t>Указатель температуры двигателя 40-120гр., черпный циферблат, нержавеющий ободок д.52мм 1шт</t>
  </si>
  <si>
    <t>Прожектор галогеновый 12В 2шт</t>
  </si>
  <si>
    <t>2.3.489</t>
  </si>
  <si>
    <t>2.3.490</t>
  </si>
  <si>
    <t>2.3.491</t>
  </si>
  <si>
    <t>2.3.492</t>
  </si>
  <si>
    <t>2.3.493</t>
  </si>
  <si>
    <t>2.3.494</t>
  </si>
  <si>
    <t>2.3.495</t>
  </si>
  <si>
    <t>2.3.496</t>
  </si>
  <si>
    <t>2.3.497</t>
  </si>
  <si>
    <t>2.3.498</t>
  </si>
  <si>
    <t>2.3.499</t>
  </si>
  <si>
    <t>Металлические секуионные огорждения 64шт</t>
  </si>
  <si>
    <t>Столбы металлические 64шт</t>
  </si>
  <si>
    <t>Детский игрповой комплекс 2шт</t>
  </si>
  <si>
    <t>Лавочка 4шт</t>
  </si>
  <si>
    <t>Договор №03/25 от 21.04.2025  распр.  Админ. Таштагол. городского поселения от 06.06.25г. №428-р</t>
  </si>
  <si>
    <t>Договор №03/25 от 21.04.2025  распр.  Админ. Таштагол. городского поселения от 06.06.25г. №429-р</t>
  </si>
  <si>
    <t>Договор №35 от 06.03.2025  распр.  Админ. Таштагол. городского поселения от 06.06.25г. №430-р</t>
  </si>
  <si>
    <t>Договор №35 от 06.03.2025  распр.  Админ. Таштагол. городского поселения от 06.06.25г. №431-р</t>
  </si>
  <si>
    <t>Вазон</t>
  </si>
  <si>
    <t>Договор №1 от 03.06.2025  распр.  Админ. Таштагол. городского поселения от 27.06.25г. №455-р</t>
  </si>
  <si>
    <t>13.02.2025</t>
  </si>
  <si>
    <t>1.4.35</t>
  </si>
  <si>
    <t xml:space="preserve">Российская Федерация,Кемеровская область-Кузбасс,Таштагольский муниципальный район,Таштагольское городское поселение,г.Таштагол,ул. Ленина </t>
  </si>
  <si>
    <t>42:34:0101042</t>
  </si>
  <si>
    <t>72</t>
  </si>
  <si>
    <t>02.06.2025</t>
  </si>
  <si>
    <t>Постановление Администрации Таштагольского городского поселения 03.06.2025г.  № 95-п</t>
  </si>
  <si>
    <t>Отсувствует</t>
  </si>
  <si>
    <t>Металличекое снкционное ограждение</t>
  </si>
  <si>
    <t>42:12:0000000:860</t>
  </si>
  <si>
    <t>42:12:000000:860</t>
  </si>
  <si>
    <t>42:34:000000:358</t>
  </si>
  <si>
    <t>Договор №4/25 от18.07.2025  распр.  Админ. Таштагол. городского поселения от 20.08.25г. №599-р</t>
  </si>
  <si>
    <t>Сигнально-громкоговорящая установка СГУ 200-1 ГРДП П6</t>
  </si>
  <si>
    <t>Договор №9  безвозмездного пользования (договор ссуды) муниципальным имуществом Таштагольского муниципального района  от 15.07.2025г</t>
  </si>
  <si>
    <t>Громкоговоритель 200ГП (комплект)</t>
  </si>
  <si>
    <t>Плита гранит 40*60*2 см</t>
  </si>
  <si>
    <t>на 22 августа 2025 года</t>
  </si>
  <si>
    <t>Договор №17 от14.08.2025  распр.  Админ. Таштагол. городского поселения от 22.08.25г. №600-р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</si>
</sst>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.0"/>
    <numFmt numFmtId="167" formatCode="#,##0_ ;\-#,##0\ "/>
  </numFmts>
  <fonts count="9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"/>
      <family val="2"/>
      <charset val="204"/>
    </font>
    <font>
      <i/>
      <sz val="8"/>
      <name val="Arial Cyr"/>
      <family val="2"/>
      <charset val="204"/>
    </font>
    <font>
      <b/>
      <i/>
      <sz val="8"/>
      <name val="Arial Cyr"/>
      <family val="2"/>
      <charset val="204"/>
    </font>
    <font>
      <sz val="8"/>
      <color rgb="FFFF0000"/>
      <name val="Arial"/>
      <family val="2"/>
      <charset val="204"/>
    </font>
    <font>
      <i/>
      <sz val="8"/>
      <color rgb="FF7030A0"/>
      <name val="Arial Cyr"/>
      <family val="2"/>
      <charset val="204"/>
    </font>
    <font>
      <sz val="10"/>
      <color rgb="FFFF0000"/>
      <name val="Arial Cyr"/>
      <family val="2"/>
      <charset val="204"/>
    </font>
    <font>
      <i/>
      <sz val="8"/>
      <color rgb="FFFF000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Arial Cyr"/>
      <family val="2"/>
      <charset val="204"/>
    </font>
    <font>
      <sz val="8"/>
      <color rgb="FF7030A0"/>
      <name val="Arial"/>
      <family val="2"/>
      <charset val="204"/>
    </font>
    <font>
      <b/>
      <i/>
      <sz val="8"/>
      <color rgb="FFFF0000"/>
      <name val="Arial Cyr"/>
      <family val="2"/>
      <charset val="204"/>
    </font>
    <font>
      <sz val="8"/>
      <color rgb="FFFF0000"/>
      <name val="Arial Cyr"/>
      <family val="2"/>
      <charset val="204"/>
    </font>
    <font>
      <i/>
      <sz val="26"/>
      <color rgb="FFFF0000"/>
      <name val="Arial Cyr"/>
      <family val="2"/>
      <charset val="204"/>
    </font>
    <font>
      <sz val="10"/>
      <name val="Arial"/>
      <family val="2"/>
      <charset val="204"/>
    </font>
    <font>
      <sz val="8"/>
      <color rgb="FF7030A0"/>
      <name val="Times New Roman"/>
      <family val="1"/>
      <charset val="204"/>
    </font>
    <font>
      <sz val="8"/>
      <color rgb="FF7030A0"/>
      <name val="Arial Cyr"/>
      <family val="2"/>
      <charset val="204"/>
    </font>
    <font>
      <i/>
      <sz val="18"/>
      <color rgb="FFFF0000"/>
      <name val="Arial Cyr"/>
      <family val="2"/>
      <charset val="204"/>
    </font>
    <font>
      <sz val="8"/>
      <color rgb="FFFF0000"/>
      <name val="Times New Roman"/>
      <family val="1"/>
      <charset val="204"/>
    </font>
    <font>
      <i/>
      <sz val="8"/>
      <name val="Arial"/>
      <family val="2"/>
      <charset val="204"/>
    </font>
    <font>
      <sz val="8"/>
      <color rgb="FF008000"/>
      <name val="Arial Cyr"/>
      <family val="2"/>
      <charset val="204"/>
    </font>
    <font>
      <i/>
      <sz val="12"/>
      <name val="Arial Cyr"/>
      <family val="2"/>
      <charset val="204"/>
    </font>
    <font>
      <b/>
      <sz val="10"/>
      <name val="Arial"/>
      <family val="2"/>
      <charset val="204"/>
    </font>
    <font>
      <i/>
      <sz val="8"/>
      <color rgb="FF7030A0"/>
      <name val="Arial"/>
      <family val="2"/>
      <charset val="204"/>
    </font>
    <font>
      <b/>
      <i/>
      <sz val="9"/>
      <color rgb="FFFF0000"/>
      <name val="Arial Cyr"/>
      <family val="2"/>
      <charset val="204"/>
    </font>
    <font>
      <sz val="10"/>
      <color rgb="FFFF00FF"/>
      <name val="Arial Cyr"/>
      <family val="2"/>
      <charset val="204"/>
    </font>
    <font>
      <sz val="8"/>
      <color rgb="FFFF00FF"/>
      <name val="Arial"/>
      <family val="2"/>
      <charset val="204"/>
    </font>
    <font>
      <sz val="8"/>
      <color rgb="FFFF00FF"/>
      <name val="Arial Cyr"/>
      <family val="2"/>
      <charset val="204"/>
    </font>
    <font>
      <sz val="9"/>
      <name val="Arial Cyr"/>
      <charset val="204"/>
    </font>
    <font>
      <sz val="8"/>
      <color rgb="FFFF00FF"/>
      <name val="Arial Cyr"/>
      <charset val="204"/>
    </font>
    <font>
      <sz val="9"/>
      <color rgb="FFFF00FF"/>
      <name val="Arial Cyr"/>
      <charset val="204"/>
    </font>
    <font>
      <sz val="8"/>
      <name val="Arial Cyr"/>
      <charset val="204"/>
    </font>
    <font>
      <sz val="8"/>
      <color rgb="FFFF0000"/>
      <name val="Arial Cyr"/>
      <charset val="204"/>
    </font>
    <font>
      <sz val="7.5"/>
      <name val="Arial Cyr"/>
      <charset val="204"/>
    </font>
    <font>
      <sz val="8"/>
      <color rgb="FF009900"/>
      <name val="Arial Cyr"/>
      <family val="2"/>
      <charset val="204"/>
    </font>
    <font>
      <sz val="8"/>
      <color rgb="FF009900"/>
      <name val="Arial"/>
      <family val="2"/>
      <charset val="204"/>
    </font>
    <font>
      <i/>
      <sz val="8"/>
      <color rgb="FF009900"/>
      <name val="Arial Cyr"/>
      <family val="2"/>
      <charset val="204"/>
    </font>
    <font>
      <sz val="8"/>
      <color rgb="FF009900"/>
      <name val="Arial Cyr"/>
      <charset val="204"/>
    </font>
    <font>
      <sz val="8"/>
      <color rgb="FF00B050"/>
      <name val="Arial Cyr"/>
      <family val="2"/>
      <charset val="204"/>
    </font>
    <font>
      <i/>
      <sz val="8"/>
      <color rgb="FF009900"/>
      <name val="Arial"/>
      <family val="2"/>
      <charset val="204"/>
    </font>
    <font>
      <sz val="8"/>
      <color rgb="FF009900"/>
      <name val="Times New Roman"/>
      <family val="1"/>
      <charset val="204"/>
    </font>
    <font>
      <sz val="10"/>
      <color rgb="FF009900"/>
      <name val="Arial Cyr"/>
      <charset val="204"/>
    </font>
    <font>
      <sz val="10"/>
      <color rgb="FF009900"/>
      <name val="Arial Cyr"/>
      <family val="2"/>
      <charset val="204"/>
    </font>
    <font>
      <sz val="9"/>
      <color rgb="FF009900"/>
      <name val="Arial Cyr"/>
      <family val="2"/>
      <charset val="204"/>
    </font>
    <font>
      <b/>
      <i/>
      <sz val="26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24"/>
      <name val="Arial Cyr"/>
      <family val="2"/>
      <charset val="204"/>
    </font>
    <font>
      <i/>
      <sz val="24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Times New Roman"/>
      <family val="1"/>
    </font>
    <font>
      <sz val="10"/>
      <color theme="0"/>
      <name val="Arial"/>
      <family val="2"/>
      <charset val="204"/>
    </font>
    <font>
      <sz val="10"/>
      <color theme="0"/>
      <name val="Arial Cyr"/>
      <charset val="204"/>
    </font>
    <font>
      <sz val="10"/>
      <color rgb="FFFF00FF"/>
      <name val="Arial"/>
      <family val="2"/>
      <charset val="204"/>
    </font>
    <font>
      <sz val="10"/>
      <color rgb="FFFF00FF"/>
      <name val="Arial Cyr"/>
      <charset val="204"/>
    </font>
    <font>
      <b/>
      <sz val="10"/>
      <color rgb="FFFF00FF"/>
      <name val="Arial Cyr"/>
      <family val="2"/>
      <charset val="204"/>
    </font>
    <font>
      <sz val="8"/>
      <name val="Arial"/>
      <family val="2"/>
    </font>
    <font>
      <b/>
      <sz val="16"/>
      <name val="Arial Cyr"/>
      <charset val="204"/>
    </font>
    <font>
      <sz val="9"/>
      <color rgb="FF343434"/>
      <name val="Arial"/>
      <family val="2"/>
      <charset val="204"/>
    </font>
    <font>
      <sz val="9"/>
      <color rgb="FFFF00FF"/>
      <name val="Arial"/>
      <family val="2"/>
      <charset val="204"/>
    </font>
    <font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8"/>
      <color indexed="8"/>
      <name val="Arial"/>
      <family val="2"/>
    </font>
    <font>
      <sz val="8"/>
      <color rgb="FF00B0F0"/>
      <name val="Arial"/>
      <family val="2"/>
      <charset val="204"/>
    </font>
    <font>
      <sz val="8"/>
      <color theme="1"/>
      <name val="Arial"/>
      <family val="2"/>
    </font>
    <font>
      <sz val="8"/>
      <color theme="1"/>
      <name val="Arial"/>
      <family val="2"/>
      <charset val="204"/>
    </font>
    <font>
      <sz val="8"/>
      <color theme="1"/>
      <name val="Arial Cyr"/>
      <family val="2"/>
      <charset val="204"/>
    </font>
    <font>
      <sz val="8"/>
      <color theme="1"/>
      <name val="Arial Cyr"/>
      <charset val="204"/>
    </font>
    <font>
      <i/>
      <sz val="8"/>
      <color theme="1"/>
      <name val="Arial Cyr"/>
      <family val="2"/>
      <charset val="204"/>
    </font>
    <font>
      <sz val="9"/>
      <color rgb="FF333333"/>
      <name val="Arial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7" fillId="0" borderId="0"/>
    <xf numFmtId="0" fontId="32" fillId="0" borderId="0"/>
    <xf numFmtId="0" fontId="6" fillId="0" borderId="0"/>
    <xf numFmtId="0" fontId="8" fillId="0" borderId="0"/>
    <xf numFmtId="164" fontId="8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8" fillId="0" borderId="0" applyFont="0" applyFill="0" applyBorder="0" applyAlignment="0" applyProtection="0"/>
    <xf numFmtId="0" fontId="6" fillId="0" borderId="0"/>
    <xf numFmtId="0" fontId="1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67" fillId="0" borderId="0" applyFont="0" applyFill="0" applyBorder="0" applyAlignment="0" applyProtection="0"/>
  </cellStyleXfs>
  <cellXfs count="494">
    <xf numFmtId="0" fontId="0" fillId="0" borderId="0" xfId="0"/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49" fontId="9" fillId="0" borderId="0" xfId="0" applyNumberFormat="1" applyFont="1" applyAlignment="1">
      <alignment vertical="top" wrapText="1"/>
    </xf>
    <xf numFmtId="0" fontId="11" fillId="0" borderId="0" xfId="0" applyNumberFormat="1" applyFont="1" applyAlignment="1">
      <alignment wrapText="1"/>
    </xf>
    <xf numFmtId="0" fontId="11" fillId="0" borderId="0" xfId="0" applyNumberFormat="1" applyFont="1" applyAlignment="1">
      <alignment vertical="top" wrapText="1"/>
    </xf>
    <xf numFmtId="49" fontId="11" fillId="0" borderId="0" xfId="0" applyNumberFormat="1" applyFont="1" applyAlignment="1">
      <alignment wrapText="1"/>
    </xf>
    <xf numFmtId="49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NumberFormat="1" applyFont="1" applyFill="1" applyAlignment="1">
      <alignment vertical="top" wrapText="1"/>
    </xf>
    <xf numFmtId="2" fontId="0" fillId="0" borderId="0" xfId="0" applyNumberFormat="1" applyFont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49" fontId="10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Font="1" applyAlignment="1">
      <alignment horizontal="right" vertical="top" wrapText="1"/>
    </xf>
    <xf numFmtId="0" fontId="0" fillId="0" borderId="1" xfId="0" applyFont="1" applyBorder="1" applyAlignment="1">
      <alignment horizontal="righ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Alignment="1">
      <alignment horizontal="right" vertical="top" wrapText="1"/>
    </xf>
    <xf numFmtId="49" fontId="11" fillId="0" borderId="0" xfId="0" applyNumberFormat="1" applyFont="1" applyAlignment="1">
      <alignment vertical="top" wrapText="1"/>
    </xf>
    <xf numFmtId="49" fontId="11" fillId="0" borderId="0" xfId="0" applyNumberFormat="1" applyFont="1" applyFill="1" applyAlignment="1">
      <alignment vertical="top" wrapText="1"/>
    </xf>
    <xf numFmtId="49" fontId="11" fillId="0" borderId="0" xfId="0" applyNumberFormat="1" applyFont="1" applyAlignment="1">
      <alignment horizontal="right" vertical="top" wrapText="1"/>
    </xf>
    <xf numFmtId="49" fontId="16" fillId="0" borderId="0" xfId="0" applyNumberFormat="1" applyFont="1" applyAlignment="1">
      <alignment vertical="top" wrapText="1"/>
    </xf>
    <xf numFmtId="49" fontId="16" fillId="0" borderId="0" xfId="0" applyNumberFormat="1" applyFont="1" applyFill="1" applyAlignment="1">
      <alignment vertical="top" wrapText="1"/>
    </xf>
    <xf numFmtId="49" fontId="11" fillId="0" borderId="1" xfId="0" applyNumberFormat="1" applyFont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right" vertical="top" wrapText="1"/>
    </xf>
    <xf numFmtId="49" fontId="11" fillId="0" borderId="1" xfId="0" applyNumberFormat="1" applyFont="1" applyFill="1" applyBorder="1" applyAlignment="1">
      <alignment vertical="top" wrapText="1" shrinkToFit="1"/>
    </xf>
    <xf numFmtId="49" fontId="11" fillId="0" borderId="1" xfId="0" applyNumberFormat="1" applyFont="1" applyBorder="1" applyAlignment="1">
      <alignment vertical="top" wrapText="1" shrinkToFit="1"/>
    </xf>
    <xf numFmtId="49" fontId="11" fillId="0" borderId="1" xfId="0" applyNumberFormat="1" applyFont="1" applyFill="1" applyBorder="1" applyAlignment="1">
      <alignment vertical="top" wrapText="1"/>
    </xf>
    <xf numFmtId="49" fontId="16" fillId="0" borderId="7" xfId="0" applyNumberFormat="1" applyFont="1" applyBorder="1" applyAlignment="1">
      <alignment vertical="top" wrapText="1"/>
    </xf>
    <xf numFmtId="49" fontId="16" fillId="0" borderId="6" xfId="0" applyNumberFormat="1" applyFont="1" applyBorder="1" applyAlignment="1">
      <alignment vertical="top" wrapText="1"/>
    </xf>
    <xf numFmtId="49" fontId="11" fillId="0" borderId="0" xfId="0" applyNumberFormat="1" applyFont="1" applyBorder="1" applyAlignment="1">
      <alignment vertical="top" wrapText="1"/>
    </xf>
    <xf numFmtId="49" fontId="12" fillId="0" borderId="1" xfId="0" applyNumberFormat="1" applyFont="1" applyBorder="1" applyAlignment="1">
      <alignment vertical="top" wrapText="1"/>
    </xf>
    <xf numFmtId="49" fontId="17" fillId="0" borderId="1" xfId="0" applyNumberFormat="1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vertical="top" wrapText="1"/>
    </xf>
    <xf numFmtId="49" fontId="11" fillId="0" borderId="0" xfId="0" applyNumberFormat="1" applyFont="1" applyFill="1" applyBorder="1" applyAlignment="1">
      <alignment vertical="top" wrapText="1"/>
    </xf>
    <xf numFmtId="49" fontId="17" fillId="0" borderId="1" xfId="0" applyNumberFormat="1" applyFont="1" applyFill="1" applyBorder="1" applyAlignment="1">
      <alignment horizontal="center" vertical="top" wrapText="1" shrinkToFi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right" vertical="top" wrapText="1"/>
    </xf>
    <xf numFmtId="49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Fill="1" applyBorder="1" applyAlignment="1">
      <alignment vertical="top" wrapText="1" shrinkToFit="1"/>
    </xf>
    <xf numFmtId="2" fontId="17" fillId="0" borderId="1" xfId="0" applyNumberFormat="1" applyFont="1" applyFill="1" applyBorder="1" applyAlignment="1">
      <alignment vertical="top" wrapText="1" shrinkToFit="1"/>
    </xf>
    <xf numFmtId="2" fontId="17" fillId="0" borderId="1" xfId="0" applyNumberFormat="1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right" vertical="top" wrapText="1" shrinkToFit="1"/>
    </xf>
    <xf numFmtId="49" fontId="27" fillId="0" borderId="0" xfId="0" applyNumberFormat="1" applyFont="1" applyAlignment="1">
      <alignment vertical="top" wrapText="1"/>
    </xf>
    <xf numFmtId="49" fontId="29" fillId="0" borderId="0" xfId="0" applyNumberFormat="1" applyFont="1" applyAlignment="1">
      <alignment vertical="top" wrapText="1"/>
    </xf>
    <xf numFmtId="49" fontId="23" fillId="0" borderId="0" xfId="0" applyNumberFormat="1" applyFont="1" applyFill="1" applyAlignment="1">
      <alignment vertical="top" wrapText="1"/>
    </xf>
    <xf numFmtId="4" fontId="17" fillId="0" borderId="1" xfId="0" applyNumberFormat="1" applyFont="1" applyFill="1" applyBorder="1" applyAlignment="1">
      <alignment horizontal="right" vertical="top" wrapText="1"/>
    </xf>
    <xf numFmtId="0" fontId="12" fillId="0" borderId="0" xfId="0" applyFont="1" applyFill="1" applyAlignment="1">
      <alignment vertical="top" wrapText="1"/>
    </xf>
    <xf numFmtId="0" fontId="9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49" fontId="31" fillId="0" borderId="0" xfId="0" applyNumberFormat="1" applyFont="1" applyAlignment="1">
      <alignment vertical="top" wrapText="1"/>
    </xf>
    <xf numFmtId="2" fontId="12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right" vertical="top" wrapText="1"/>
    </xf>
    <xf numFmtId="2" fontId="11" fillId="0" borderId="0" xfId="0" applyNumberFormat="1" applyFont="1" applyAlignment="1">
      <alignment wrapText="1"/>
    </xf>
    <xf numFmtId="2" fontId="11" fillId="0" borderId="0" xfId="0" applyNumberFormat="1" applyFont="1" applyFill="1" applyAlignment="1">
      <alignment wrapText="1"/>
    </xf>
    <xf numFmtId="4" fontId="11" fillId="0" borderId="0" xfId="0" applyNumberFormat="1" applyFont="1" applyFill="1" applyAlignment="1">
      <alignment wrapText="1"/>
    </xf>
    <xf numFmtId="49" fontId="15" fillId="0" borderId="1" xfId="0" applyNumberFormat="1" applyFont="1" applyBorder="1" applyAlignment="1">
      <alignment horizontal="center" vertical="top" wrapText="1"/>
    </xf>
    <xf numFmtId="4" fontId="11" fillId="0" borderId="0" xfId="0" applyNumberFormat="1" applyFont="1" applyAlignment="1">
      <alignment vertical="top" wrapText="1"/>
    </xf>
    <xf numFmtId="4" fontId="11" fillId="0" borderId="1" xfId="0" applyNumberFormat="1" applyFont="1" applyBorder="1" applyAlignment="1">
      <alignment horizontal="right" vertical="top" wrapText="1"/>
    </xf>
    <xf numFmtId="49" fontId="34" fillId="0" borderId="1" xfId="0" applyNumberFormat="1" applyFont="1" applyFill="1" applyBorder="1" applyAlignment="1">
      <alignment vertical="top" wrapText="1"/>
    </xf>
    <xf numFmtId="49" fontId="34" fillId="0" borderId="0" xfId="0" applyNumberFormat="1" applyFont="1" applyFill="1" applyAlignment="1">
      <alignment vertical="top" wrapText="1"/>
    </xf>
    <xf numFmtId="0" fontId="17" fillId="0" borderId="0" xfId="0" applyNumberFormat="1" applyFont="1" applyBorder="1" applyAlignment="1">
      <alignment vertical="top" wrapText="1"/>
    </xf>
    <xf numFmtId="49" fontId="17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wrapText="1"/>
    </xf>
    <xf numFmtId="0" fontId="17" fillId="0" borderId="0" xfId="0" applyNumberFormat="1" applyFont="1" applyBorder="1" applyAlignment="1">
      <alignment wrapText="1"/>
    </xf>
    <xf numFmtId="49" fontId="17" fillId="0" borderId="1" xfId="0" applyNumberFormat="1" applyFont="1" applyFill="1" applyBorder="1" applyAlignment="1">
      <alignment horizontal="center" wrapText="1"/>
    </xf>
    <xf numFmtId="0" fontId="17" fillId="0" borderId="1" xfId="0" applyNumberFormat="1" applyFont="1" applyFill="1" applyBorder="1" applyAlignment="1">
      <alignment horizontal="center" wrapText="1"/>
    </xf>
    <xf numFmtId="0" fontId="17" fillId="0" borderId="1" xfId="0" applyNumberFormat="1" applyFont="1" applyBorder="1" applyAlignment="1">
      <alignment horizontal="left" vertical="top" wrapText="1"/>
    </xf>
    <xf numFmtId="4" fontId="17" fillId="0" borderId="0" xfId="0" applyNumberFormat="1" applyFont="1" applyBorder="1" applyAlignment="1">
      <alignment wrapText="1"/>
    </xf>
    <xf numFmtId="4" fontId="11" fillId="0" borderId="0" xfId="0" applyNumberFormat="1" applyFont="1" applyAlignment="1">
      <alignment wrapText="1"/>
    </xf>
    <xf numFmtId="4" fontId="30" fillId="0" borderId="0" xfId="0" applyNumberFormat="1" applyFont="1" applyFill="1" applyAlignment="1">
      <alignment wrapText="1"/>
    </xf>
    <xf numFmtId="0" fontId="20" fillId="0" borderId="1" xfId="0" applyFont="1" applyFill="1" applyBorder="1" applyAlignment="1">
      <alignment vertical="top" wrapText="1" shrinkToFit="1"/>
    </xf>
    <xf numFmtId="0" fontId="17" fillId="0" borderId="1" xfId="0" applyFont="1" applyFill="1" applyBorder="1" applyAlignment="1">
      <alignment horizontal="left" vertical="top" wrapText="1"/>
    </xf>
    <xf numFmtId="49" fontId="35" fillId="0" borderId="0" xfId="0" applyNumberFormat="1" applyFont="1" applyBorder="1" applyAlignment="1">
      <alignment vertical="top" wrapText="1"/>
    </xf>
    <xf numFmtId="49" fontId="39" fillId="0" borderId="9" xfId="0" applyNumberFormat="1" applyFont="1" applyBorder="1" applyAlignment="1">
      <alignment horizontal="center" vertical="center" wrapText="1"/>
    </xf>
    <xf numFmtId="4" fontId="17" fillId="0" borderId="0" xfId="0" applyNumberFormat="1" applyFont="1" applyFill="1" applyAlignment="1">
      <alignment wrapText="1"/>
    </xf>
    <xf numFmtId="0" fontId="11" fillId="0" borderId="0" xfId="0" applyNumberFormat="1" applyFont="1" applyFill="1" applyAlignment="1">
      <alignment wrapText="1"/>
    </xf>
    <xf numFmtId="49" fontId="25" fillId="0" borderId="1" xfId="0" applyNumberFormat="1" applyFont="1" applyFill="1" applyBorder="1" applyAlignment="1">
      <alignment vertical="top" wrapText="1"/>
    </xf>
    <xf numFmtId="0" fontId="0" fillId="0" borderId="0" xfId="0" applyFont="1" applyFill="1" applyAlignment="1">
      <alignment horizontal="right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41" fillId="0" borderId="1" xfId="0" applyNumberFormat="1" applyFont="1" applyBorder="1" applyAlignment="1">
      <alignment horizontal="left" vertical="top" wrapText="1" shrinkToFit="1"/>
    </xf>
    <xf numFmtId="0" fontId="41" fillId="0" borderId="1" xfId="0" applyFont="1" applyFill="1" applyBorder="1" applyAlignment="1">
      <alignment vertical="top" wrapText="1" shrinkToFit="1"/>
    </xf>
    <xf numFmtId="2" fontId="0" fillId="0" borderId="1" xfId="0" applyNumberFormat="1" applyFont="1" applyBorder="1" applyAlignment="1">
      <alignment vertical="top" wrapText="1"/>
    </xf>
    <xf numFmtId="49" fontId="25" fillId="0" borderId="3" xfId="0" applyNumberFormat="1" applyFont="1" applyBorder="1" applyAlignment="1">
      <alignment horizontal="left" vertical="top" wrapText="1"/>
    </xf>
    <xf numFmtId="0" fontId="18" fillId="0" borderId="2" xfId="0" applyFont="1" applyFill="1" applyBorder="1" applyAlignment="1">
      <alignment vertical="top" wrapText="1" shrinkToFit="1"/>
    </xf>
    <xf numFmtId="0" fontId="18" fillId="0" borderId="7" xfId="0" applyFont="1" applyFill="1" applyBorder="1" applyAlignment="1">
      <alignment vertical="top" wrapText="1" shrinkToFit="1"/>
    </xf>
    <xf numFmtId="0" fontId="18" fillId="0" borderId="6" xfId="0" applyFont="1" applyFill="1" applyBorder="1" applyAlignment="1">
      <alignment vertical="top" wrapText="1" shrinkToFit="1"/>
    </xf>
    <xf numFmtId="49" fontId="11" fillId="0" borderId="0" xfId="0" applyNumberFormat="1" applyFont="1" applyAlignment="1">
      <alignment horizontal="left" vertical="top" wrapText="1"/>
    </xf>
    <xf numFmtId="0" fontId="0" fillId="0" borderId="1" xfId="0" applyBorder="1" applyAlignment="1">
      <alignment vertical="top" wrapText="1"/>
    </xf>
    <xf numFmtId="49" fontId="25" fillId="0" borderId="3" xfId="0" applyNumberFormat="1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center" vertical="top" wrapText="1"/>
    </xf>
    <xf numFmtId="49" fontId="37" fillId="0" borderId="1" xfId="7" applyNumberFormat="1" applyFont="1" applyFill="1" applyBorder="1" applyAlignment="1">
      <alignment vertical="top" wrapText="1" shrinkToFit="1"/>
    </xf>
    <xf numFmtId="49" fontId="20" fillId="0" borderId="1" xfId="7" applyNumberFormat="1" applyFont="1" applyFill="1" applyBorder="1" applyAlignment="1">
      <alignment vertical="top" wrapText="1" shrinkToFit="1"/>
    </xf>
    <xf numFmtId="49" fontId="37" fillId="0" borderId="1" xfId="0" applyNumberFormat="1" applyFont="1" applyFill="1" applyBorder="1" applyAlignment="1">
      <alignment vertical="top" wrapText="1"/>
    </xf>
    <xf numFmtId="166" fontId="37" fillId="0" borderId="1" xfId="9" applyNumberFormat="1" applyFont="1" applyFill="1" applyBorder="1" applyAlignment="1">
      <alignment horizontal="left" vertical="top" wrapText="1" shrinkToFit="1"/>
    </xf>
    <xf numFmtId="4" fontId="37" fillId="0" borderId="1" xfId="0" applyNumberFormat="1" applyFont="1" applyFill="1" applyBorder="1" applyAlignment="1">
      <alignment horizontal="right" vertical="top" wrapText="1"/>
    </xf>
    <xf numFmtId="14" fontId="20" fillId="0" borderId="1" xfId="0" applyNumberFormat="1" applyFont="1" applyFill="1" applyBorder="1" applyAlignment="1">
      <alignment vertical="top" wrapText="1"/>
    </xf>
    <xf numFmtId="14" fontId="20" fillId="0" borderId="1" xfId="0" applyNumberFormat="1" applyFont="1" applyFill="1" applyBorder="1" applyAlignment="1">
      <alignment horizontal="right" vertical="top" wrapText="1"/>
    </xf>
    <xf numFmtId="49" fontId="37" fillId="0" borderId="1" xfId="8" applyNumberFormat="1" applyFont="1" applyFill="1" applyBorder="1" applyAlignment="1">
      <alignment vertical="top" wrapText="1" shrinkToFit="1"/>
    </xf>
    <xf numFmtId="49" fontId="21" fillId="0" borderId="1" xfId="7" applyNumberFormat="1" applyFont="1" applyFill="1" applyBorder="1" applyAlignment="1">
      <alignment vertical="top" wrapText="1" shrinkToFit="1"/>
    </xf>
    <xf numFmtId="49" fontId="17" fillId="0" borderId="1" xfId="0" applyNumberFormat="1" applyFont="1" applyFill="1" applyBorder="1" applyAlignment="1">
      <alignment horizontal="left" vertical="top" wrapText="1" shrinkToFit="1"/>
    </xf>
    <xf numFmtId="0" fontId="33" fillId="0" borderId="1" xfId="0" applyFont="1" applyBorder="1" applyAlignment="1">
      <alignment vertical="top" wrapText="1"/>
    </xf>
    <xf numFmtId="0" fontId="28" fillId="0" borderId="5" xfId="0" applyFont="1" applyFill="1" applyBorder="1" applyAlignment="1">
      <alignment horizontal="left" vertical="top" wrapText="1" shrinkToFit="1"/>
    </xf>
    <xf numFmtId="49" fontId="22" fillId="0" borderId="1" xfId="8" applyNumberFormat="1" applyFont="1" applyFill="1" applyBorder="1" applyAlignment="1">
      <alignment vertical="top" wrapText="1" shrinkToFit="1"/>
    </xf>
    <xf numFmtId="49" fontId="11" fillId="0" borderId="1" xfId="0" applyNumberFormat="1" applyFont="1" applyBorder="1" applyAlignment="1">
      <alignment horizontal="left" vertical="top" wrapText="1"/>
    </xf>
    <xf numFmtId="49" fontId="38" fillId="0" borderId="0" xfId="0" applyNumberFormat="1" applyFont="1" applyAlignment="1">
      <alignment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45" fillId="0" borderId="0" xfId="0" applyNumberFormat="1" applyFont="1" applyAlignment="1">
      <alignment vertical="top" wrapText="1"/>
    </xf>
    <xf numFmtId="4" fontId="50" fillId="0" borderId="0" xfId="0" applyNumberFormat="1" applyFont="1" applyFill="1" applyAlignment="1">
      <alignment wrapText="1"/>
    </xf>
    <xf numFmtId="4" fontId="49" fillId="0" borderId="0" xfId="0" applyNumberFormat="1" applyFont="1" applyFill="1" applyAlignment="1">
      <alignment wrapText="1"/>
    </xf>
    <xf numFmtId="0" fontId="49" fillId="0" borderId="0" xfId="0" applyNumberFormat="1" applyFont="1" applyAlignment="1">
      <alignment wrapText="1"/>
    </xf>
    <xf numFmtId="0" fontId="49" fillId="0" borderId="0" xfId="0" applyNumberFormat="1" applyFont="1" applyFill="1" applyAlignment="1">
      <alignment wrapText="1"/>
    </xf>
    <xf numFmtId="0" fontId="11" fillId="0" borderId="1" xfId="0" applyFont="1" applyBorder="1" applyAlignment="1">
      <alignment horizontal="left" vertical="top" wrapText="1"/>
    </xf>
    <xf numFmtId="49" fontId="42" fillId="0" borderId="0" xfId="0" applyNumberFormat="1" applyFont="1" applyFill="1" applyAlignment="1">
      <alignment vertical="top" wrapText="1"/>
    </xf>
    <xf numFmtId="49" fontId="11" fillId="0" borderId="2" xfId="0" applyNumberFormat="1" applyFont="1" applyBorder="1" applyAlignment="1">
      <alignment vertical="top" wrapText="1"/>
    </xf>
    <xf numFmtId="3" fontId="15" fillId="0" borderId="1" xfId="0" applyNumberFormat="1" applyFont="1" applyFill="1" applyBorder="1" applyAlignment="1">
      <alignment horizontal="center" vertical="top" wrapText="1"/>
    </xf>
    <xf numFmtId="49" fontId="15" fillId="0" borderId="1" xfId="11" applyNumberFormat="1" applyFont="1" applyFill="1" applyBorder="1" applyAlignment="1">
      <alignment horizontal="left" vertical="top" wrapText="1"/>
    </xf>
    <xf numFmtId="3" fontId="15" fillId="0" borderId="1" xfId="12" applyNumberFormat="1" applyFont="1" applyFill="1" applyBorder="1" applyAlignment="1">
      <alignment horizontal="center" vertical="top"/>
    </xf>
    <xf numFmtId="4" fontId="15" fillId="0" borderId="1" xfId="12" applyNumberFormat="1" applyFont="1" applyFill="1" applyBorder="1" applyAlignment="1">
      <alignment horizontal="center" vertical="top"/>
    </xf>
    <xf numFmtId="0" fontId="47" fillId="0" borderId="0" xfId="0" applyFont="1" applyFill="1" applyBorder="1" applyAlignment="1">
      <alignment vertical="top" wrapText="1"/>
    </xf>
    <xf numFmtId="49" fontId="27" fillId="0" borderId="0" xfId="0" applyNumberFormat="1" applyFont="1" applyFill="1" applyAlignment="1">
      <alignment vertical="top" wrapText="1"/>
    </xf>
    <xf numFmtId="49" fontId="17" fillId="0" borderId="1" xfId="0" applyNumberFormat="1" applyFont="1" applyBorder="1" applyAlignment="1">
      <alignment horizontal="left" vertical="top" wrapText="1"/>
    </xf>
    <xf numFmtId="49" fontId="16" fillId="0" borderId="7" xfId="0" applyNumberFormat="1" applyFont="1" applyFill="1" applyBorder="1" applyAlignment="1">
      <alignment vertical="top" wrapText="1"/>
    </xf>
    <xf numFmtId="49" fontId="52" fillId="0" borderId="1" xfId="0" applyNumberFormat="1" applyFont="1" applyBorder="1" applyAlignment="1">
      <alignment vertical="top" wrapText="1"/>
    </xf>
    <xf numFmtId="49" fontId="52" fillId="0" borderId="1" xfId="0" applyNumberFormat="1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horizontal="left" vertical="top" wrapText="1" shrinkToFit="1"/>
    </xf>
    <xf numFmtId="49" fontId="53" fillId="0" borderId="1" xfId="0" applyNumberFormat="1" applyFont="1" applyFill="1" applyBorder="1" applyAlignment="1">
      <alignment horizontal="left" vertical="top" wrapText="1"/>
    </xf>
    <xf numFmtId="166" fontId="53" fillId="0" borderId="1" xfId="0" applyNumberFormat="1" applyFont="1" applyFill="1" applyBorder="1" applyAlignment="1">
      <alignment horizontal="left" vertical="top" wrapText="1" shrinkToFit="1"/>
    </xf>
    <xf numFmtId="4" fontId="53" fillId="0" borderId="1" xfId="0" applyNumberFormat="1" applyFont="1" applyFill="1" applyBorder="1" applyAlignment="1">
      <alignment horizontal="left" vertical="top" wrapText="1" shrinkToFit="1"/>
    </xf>
    <xf numFmtId="4" fontId="53" fillId="0" borderId="1" xfId="0" applyNumberFormat="1" applyFont="1" applyFill="1" applyBorder="1" applyAlignment="1">
      <alignment horizontal="left" vertical="top" wrapText="1"/>
    </xf>
    <xf numFmtId="49" fontId="53" fillId="0" borderId="1" xfId="0" applyNumberFormat="1" applyFont="1" applyBorder="1" applyAlignment="1">
      <alignment horizontal="left" vertical="top" wrapText="1"/>
    </xf>
    <xf numFmtId="4" fontId="53" fillId="0" borderId="3" xfId="21" applyNumberFormat="1" applyFont="1" applyFill="1" applyBorder="1" applyAlignment="1">
      <alignment vertical="top" wrapText="1" shrinkToFit="1"/>
    </xf>
    <xf numFmtId="4" fontId="52" fillId="0" borderId="3" xfId="0" applyNumberFormat="1" applyFont="1" applyFill="1" applyBorder="1" applyAlignment="1">
      <alignment vertical="top" wrapText="1"/>
    </xf>
    <xf numFmtId="49" fontId="56" fillId="0" borderId="0" xfId="0" applyNumberFormat="1" applyFont="1" applyAlignment="1">
      <alignment vertical="top" wrapText="1"/>
    </xf>
    <xf numFmtId="49" fontId="53" fillId="0" borderId="1" xfId="0" applyNumberFormat="1" applyFont="1" applyFill="1" applyBorder="1" applyAlignment="1">
      <alignment vertical="top" wrapText="1" shrinkToFit="1"/>
    </xf>
    <xf numFmtId="166" fontId="53" fillId="0" borderId="1" xfId="9" applyNumberFormat="1" applyFont="1" applyFill="1" applyBorder="1" applyAlignment="1">
      <alignment horizontal="left" vertical="top" wrapText="1" shrinkToFit="1"/>
    </xf>
    <xf numFmtId="4" fontId="53" fillId="0" borderId="1" xfId="0" applyNumberFormat="1" applyFont="1" applyFill="1" applyBorder="1" applyAlignment="1">
      <alignment horizontal="right" vertical="top" wrapText="1"/>
    </xf>
    <xf numFmtId="49" fontId="53" fillId="0" borderId="1" xfId="0" applyNumberFormat="1" applyFont="1" applyFill="1" applyBorder="1" applyAlignment="1">
      <alignment vertical="top" wrapText="1"/>
    </xf>
    <xf numFmtId="49" fontId="53" fillId="0" borderId="1" xfId="8" applyNumberFormat="1" applyFont="1" applyFill="1" applyBorder="1" applyAlignment="1">
      <alignment vertical="top" wrapText="1" shrinkToFit="1"/>
    </xf>
    <xf numFmtId="14" fontId="53" fillId="0" borderId="1" xfId="0" applyNumberFormat="1" applyFont="1" applyFill="1" applyBorder="1" applyAlignment="1">
      <alignment horizontal="left" vertical="top" wrapText="1" shrinkToFit="1"/>
    </xf>
    <xf numFmtId="49" fontId="0" fillId="0" borderId="0" xfId="0" applyNumberFormat="1" applyFont="1" applyFill="1" applyAlignment="1">
      <alignment vertical="top" wrapText="1"/>
    </xf>
    <xf numFmtId="2" fontId="0" fillId="0" borderId="0" xfId="0" applyNumberFormat="1" applyFont="1" applyFill="1" applyAlignment="1">
      <alignment vertical="top" wrapText="1"/>
    </xf>
    <xf numFmtId="0" fontId="55" fillId="0" borderId="0" xfId="0" applyFont="1" applyFill="1" applyBorder="1" applyAlignment="1">
      <alignment vertical="top" wrapText="1"/>
    </xf>
    <xf numFmtId="14" fontId="54" fillId="0" borderId="3" xfId="0" applyNumberFormat="1" applyFont="1" applyBorder="1" applyAlignment="1">
      <alignment horizontal="left" vertical="top" wrapText="1"/>
    </xf>
    <xf numFmtId="0" fontId="60" fillId="0" borderId="0" xfId="0" applyNumberFormat="1" applyFont="1" applyBorder="1" applyAlignment="1">
      <alignment vertical="top" wrapText="1"/>
    </xf>
    <xf numFmtId="49" fontId="52" fillId="0" borderId="1" xfId="7" applyNumberFormat="1" applyFont="1" applyFill="1" applyBorder="1" applyAlignment="1">
      <alignment vertical="top" wrapText="1" shrinkToFit="1"/>
    </xf>
    <xf numFmtId="49" fontId="52" fillId="0" borderId="0" xfId="0" applyNumberFormat="1" applyFont="1" applyFill="1" applyAlignment="1">
      <alignment vertical="top" wrapText="1"/>
    </xf>
    <xf numFmtId="49" fontId="52" fillId="0" borderId="5" xfId="0" applyNumberFormat="1" applyFont="1" applyFill="1" applyBorder="1" applyAlignment="1">
      <alignment vertical="top" wrapText="1"/>
    </xf>
    <xf numFmtId="0" fontId="58" fillId="0" borderId="1" xfId="0" applyFont="1" applyFill="1" applyBorder="1" applyAlignment="1">
      <alignment vertical="top" wrapText="1"/>
    </xf>
    <xf numFmtId="49" fontId="52" fillId="0" borderId="0" xfId="0" applyNumberFormat="1" applyFont="1" applyAlignment="1">
      <alignment vertical="top" wrapText="1"/>
    </xf>
    <xf numFmtId="49" fontId="53" fillId="0" borderId="1" xfId="0" applyNumberFormat="1" applyFont="1" applyBorder="1" applyAlignment="1">
      <alignment horizontal="left" vertical="top" wrapText="1"/>
    </xf>
    <xf numFmtId="14" fontId="52" fillId="0" borderId="1" xfId="0" applyNumberFormat="1" applyFont="1" applyFill="1" applyBorder="1" applyAlignment="1">
      <alignment horizontal="right" vertical="top" wrapText="1"/>
    </xf>
    <xf numFmtId="49" fontId="57" fillId="0" borderId="1" xfId="0" applyNumberFormat="1" applyFont="1" applyFill="1" applyBorder="1" applyAlignment="1">
      <alignment vertical="top" wrapText="1"/>
    </xf>
    <xf numFmtId="14" fontId="52" fillId="0" borderId="1" xfId="0" applyNumberFormat="1" applyFont="1" applyFill="1" applyBorder="1" applyAlignment="1">
      <alignment vertical="top" wrapText="1"/>
    </xf>
    <xf numFmtId="0" fontId="52" fillId="0" borderId="1" xfId="0" applyFont="1" applyFill="1" applyBorder="1" applyAlignment="1">
      <alignment vertical="top" wrapText="1" shrinkToFit="1"/>
    </xf>
    <xf numFmtId="49" fontId="57" fillId="0" borderId="1" xfId="8" applyNumberFormat="1" applyFont="1" applyFill="1" applyBorder="1" applyAlignment="1">
      <alignment vertical="top" wrapText="1" shrinkToFit="1"/>
    </xf>
    <xf numFmtId="0" fontId="61" fillId="0" borderId="0" xfId="0" applyFont="1" applyBorder="1" applyAlignment="1">
      <alignment vertical="top" wrapText="1"/>
    </xf>
    <xf numFmtId="49" fontId="53" fillId="0" borderId="1" xfId="0" applyNumberFormat="1" applyFont="1" applyBorder="1" applyAlignment="1">
      <alignment horizontal="left" vertical="top" wrapText="1"/>
    </xf>
    <xf numFmtId="0" fontId="11" fillId="0" borderId="0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55" fillId="0" borderId="0" xfId="0" applyFont="1" applyAlignment="1">
      <alignment vertical="top" wrapText="1"/>
    </xf>
    <xf numFmtId="0" fontId="43" fillId="0" borderId="0" xfId="0" applyNumberFormat="1" applyFont="1" applyBorder="1" applyAlignment="1">
      <alignment vertical="top" wrapText="1"/>
    </xf>
    <xf numFmtId="49" fontId="38" fillId="0" borderId="0" xfId="0" applyNumberFormat="1" applyFont="1" applyBorder="1" applyAlignment="1">
      <alignment vertical="top" wrapText="1" shrinkToFit="1"/>
    </xf>
    <xf numFmtId="0" fontId="48" fillId="0" borderId="0" xfId="0" applyFont="1" applyFill="1" applyBorder="1" applyAlignment="1">
      <alignment vertical="top" wrapText="1"/>
    </xf>
    <xf numFmtId="0" fontId="46" fillId="0" borderId="0" xfId="0" applyFont="1" applyFill="1" applyBorder="1" applyAlignment="1">
      <alignment vertical="top" wrapText="1"/>
    </xf>
    <xf numFmtId="49" fontId="53" fillId="0" borderId="1" xfId="0" applyNumberFormat="1" applyFont="1" applyFill="1" applyBorder="1" applyAlignment="1">
      <alignment horizontal="left" vertical="top" wrapText="1"/>
    </xf>
    <xf numFmtId="0" fontId="59" fillId="0" borderId="0" xfId="0" applyFont="1" applyAlignment="1">
      <alignment vertical="top" wrapText="1"/>
    </xf>
    <xf numFmtId="0" fontId="24" fillId="0" borderId="1" xfId="0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horizontal="left" vertical="top" wrapText="1" shrinkToFit="1"/>
    </xf>
    <xf numFmtId="49" fontId="22" fillId="0" borderId="1" xfId="0" applyNumberFormat="1" applyFont="1" applyFill="1" applyBorder="1" applyAlignment="1">
      <alignment horizontal="left" vertical="top" wrapText="1"/>
    </xf>
    <xf numFmtId="49" fontId="22" fillId="0" borderId="1" xfId="7" applyNumberFormat="1" applyFont="1" applyFill="1" applyBorder="1" applyAlignment="1">
      <alignment vertical="top" wrapText="1" shrinkToFit="1"/>
    </xf>
    <xf numFmtId="49" fontId="22" fillId="0" borderId="1" xfId="0" applyNumberFormat="1" applyFont="1" applyFill="1" applyBorder="1" applyAlignment="1">
      <alignment vertical="top" wrapText="1"/>
    </xf>
    <xf numFmtId="166" fontId="22" fillId="0" borderId="1" xfId="9" applyNumberFormat="1" applyFont="1" applyFill="1" applyBorder="1" applyAlignment="1">
      <alignment horizontal="left" vertical="top" wrapText="1" shrinkToFit="1"/>
    </xf>
    <xf numFmtId="49" fontId="22" fillId="0" borderId="1" xfId="0" applyNumberFormat="1" applyFont="1" applyBorder="1" applyAlignment="1">
      <alignment vertical="top" wrapText="1" shrinkToFit="1"/>
    </xf>
    <xf numFmtId="4" fontId="22" fillId="0" borderId="1" xfId="0" applyNumberFormat="1" applyFont="1" applyFill="1" applyBorder="1" applyAlignment="1">
      <alignment horizontal="right" vertical="top" wrapText="1"/>
    </xf>
    <xf numFmtId="4" fontId="22" fillId="0" borderId="1" xfId="0" applyNumberFormat="1" applyFont="1" applyBorder="1" applyAlignment="1">
      <alignment horizontal="right" vertical="top" wrapText="1"/>
    </xf>
    <xf numFmtId="14" fontId="22" fillId="0" borderId="1" xfId="0" applyNumberFormat="1" applyFont="1" applyFill="1" applyBorder="1" applyAlignment="1">
      <alignment horizontal="right" vertical="top" wrapText="1"/>
    </xf>
    <xf numFmtId="49" fontId="22" fillId="0" borderId="1" xfId="0" applyNumberFormat="1" applyFont="1" applyFill="1" applyBorder="1" applyAlignment="1">
      <alignment horizontal="right" vertical="top" wrapText="1"/>
    </xf>
    <xf numFmtId="4" fontId="30" fillId="0" borderId="3" xfId="0" applyNumberFormat="1" applyFont="1" applyFill="1" applyBorder="1" applyAlignment="1">
      <alignment vertical="top" wrapText="1"/>
    </xf>
    <xf numFmtId="14" fontId="30" fillId="0" borderId="3" xfId="0" applyNumberFormat="1" applyFont="1" applyFill="1" applyBorder="1" applyAlignment="1">
      <alignment horizontal="right" vertical="top" wrapText="1"/>
    </xf>
    <xf numFmtId="49" fontId="30" fillId="0" borderId="3" xfId="0" applyNumberFormat="1" applyFont="1" applyFill="1" applyBorder="1" applyAlignment="1">
      <alignment horizontal="right" vertical="top" wrapText="1"/>
    </xf>
    <xf numFmtId="0" fontId="22" fillId="0" borderId="1" xfId="0" applyFont="1" applyFill="1" applyBorder="1" applyAlignment="1">
      <alignment horizontal="left" vertical="top" wrapText="1" shrinkToFit="1"/>
    </xf>
    <xf numFmtId="0" fontId="36" fillId="0" borderId="1" xfId="0" applyFont="1" applyFill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14" fontId="22" fillId="0" borderId="1" xfId="0" applyNumberFormat="1" applyFont="1" applyFill="1" applyBorder="1" applyAlignment="1">
      <alignment horizontal="left" vertical="top" wrapText="1" shrinkToFit="1"/>
    </xf>
    <xf numFmtId="49" fontId="49" fillId="0" borderId="1" xfId="0" applyNumberFormat="1" applyFont="1" applyBorder="1" applyAlignment="1">
      <alignment wrapText="1"/>
    </xf>
    <xf numFmtId="0" fontId="49" fillId="0" borderId="1" xfId="0" applyNumberFormat="1" applyFont="1" applyBorder="1" applyAlignment="1">
      <alignment wrapText="1"/>
    </xf>
    <xf numFmtId="3" fontId="49" fillId="0" borderId="1" xfId="0" applyNumberFormat="1" applyFont="1" applyBorder="1" applyAlignment="1">
      <alignment wrapText="1"/>
    </xf>
    <xf numFmtId="4" fontId="51" fillId="0" borderId="1" xfId="0" applyNumberFormat="1" applyFont="1" applyBorder="1" applyAlignment="1">
      <alignment wrapText="1"/>
    </xf>
    <xf numFmtId="4" fontId="49" fillId="0" borderId="1" xfId="0" applyNumberFormat="1" applyFont="1" applyBorder="1" applyAlignment="1">
      <alignment wrapText="1"/>
    </xf>
    <xf numFmtId="3" fontId="49" fillId="0" borderId="1" xfId="0" applyNumberFormat="1" applyFont="1" applyBorder="1" applyAlignment="1">
      <alignment horizontal="center" wrapText="1"/>
    </xf>
    <xf numFmtId="0" fontId="62" fillId="0" borderId="0" xfId="0" applyFont="1" applyAlignment="1">
      <alignment horizontal="center"/>
    </xf>
    <xf numFmtId="0" fontId="63" fillId="0" borderId="0" xfId="0" applyFont="1"/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/>
    <xf numFmtId="0" fontId="10" fillId="0" borderId="9" xfId="0" applyFont="1" applyBorder="1" applyAlignment="1">
      <alignment vertical="top" wrapText="1"/>
    </xf>
    <xf numFmtId="0" fontId="17" fillId="0" borderId="1" xfId="0" applyFont="1" applyFill="1" applyBorder="1" applyAlignment="1">
      <alignment horizontal="left" vertical="top" wrapText="1" shrinkToFit="1"/>
    </xf>
    <xf numFmtId="4" fontId="17" fillId="0" borderId="1" xfId="0" applyNumberFormat="1" applyFont="1" applyFill="1" applyBorder="1" applyAlignment="1">
      <alignment horizontal="center" vertical="top" wrapText="1" shrinkToFit="1"/>
    </xf>
    <xf numFmtId="0" fontId="17" fillId="0" borderId="1" xfId="0" applyFont="1" applyFill="1" applyBorder="1" applyAlignment="1">
      <alignment horizontal="center" vertical="top" wrapText="1" shrinkToFit="1"/>
    </xf>
    <xf numFmtId="4" fontId="17" fillId="0" borderId="1" xfId="0" applyNumberFormat="1" applyFont="1" applyFill="1" applyBorder="1" applyAlignment="1">
      <alignment vertical="top" wrapText="1" shrinkToFit="1"/>
    </xf>
    <xf numFmtId="14" fontId="17" fillId="0" borderId="1" xfId="0" applyNumberFormat="1" applyFont="1" applyBorder="1" applyAlignment="1">
      <alignment horizontal="left" vertical="top" wrapText="1"/>
    </xf>
    <xf numFmtId="0" fontId="68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left" vertical="top" wrapText="1"/>
    </xf>
    <xf numFmtId="49" fontId="11" fillId="0" borderId="2" xfId="0" applyNumberFormat="1" applyFont="1" applyFill="1" applyBorder="1" applyAlignment="1">
      <alignment horizontal="left" vertical="top" wrapText="1" shrinkToFit="1"/>
    </xf>
    <xf numFmtId="49" fontId="11" fillId="0" borderId="2" xfId="0" applyNumberFormat="1" applyFont="1" applyFill="1" applyBorder="1" applyAlignment="1">
      <alignment horizontal="center" vertical="top" wrapText="1" shrinkToFit="1"/>
    </xf>
    <xf numFmtId="4" fontId="11" fillId="0" borderId="2" xfId="0" applyNumberFormat="1" applyFont="1" applyFill="1" applyBorder="1" applyAlignment="1">
      <alignment horizontal="left" vertical="top" wrapText="1" shrinkToFit="1"/>
    </xf>
    <xf numFmtId="166" fontId="11" fillId="0" borderId="1" xfId="0" applyNumberFormat="1" applyFont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top" wrapText="1" shrinkToFit="1"/>
    </xf>
    <xf numFmtId="0" fontId="68" fillId="0" borderId="1" xfId="0" applyFont="1" applyBorder="1"/>
    <xf numFmtId="14" fontId="11" fillId="0" borderId="2" xfId="0" applyNumberFormat="1" applyFont="1" applyFill="1" applyBorder="1" applyAlignment="1">
      <alignment horizontal="left" vertical="top" wrapText="1" shrinkToFit="1"/>
    </xf>
    <xf numFmtId="0" fontId="69" fillId="0" borderId="12" xfId="0" applyFont="1" applyBorder="1" applyAlignment="1">
      <alignment vertical="top" wrapText="1"/>
    </xf>
    <xf numFmtId="166" fontId="11" fillId="0" borderId="2" xfId="0" applyNumberFormat="1" applyFont="1" applyFill="1" applyBorder="1" applyAlignment="1">
      <alignment horizontal="left" vertical="top" wrapText="1" shrinkToFit="1"/>
    </xf>
    <xf numFmtId="166" fontId="11" fillId="0" borderId="1" xfId="0" applyNumberFormat="1" applyFont="1" applyBorder="1" applyAlignment="1">
      <alignment horizontal="left" vertical="top" wrapText="1"/>
    </xf>
    <xf numFmtId="0" fontId="69" fillId="0" borderId="1" xfId="0" applyFont="1" applyBorder="1" applyAlignment="1">
      <alignment vertical="top" wrapText="1"/>
    </xf>
    <xf numFmtId="0" fontId="69" fillId="0" borderId="1" xfId="0" applyFont="1" applyFill="1" applyBorder="1" applyAlignment="1">
      <alignment vertical="top" wrapText="1"/>
    </xf>
    <xf numFmtId="49" fontId="17" fillId="0" borderId="3" xfId="3" applyNumberFormat="1" applyFont="1" applyFill="1" applyBorder="1" applyAlignment="1">
      <alignment vertical="top" wrapText="1" shrinkToFit="1"/>
    </xf>
    <xf numFmtId="14" fontId="54" fillId="0" borderId="3" xfId="0" applyNumberFormat="1" applyFont="1" applyFill="1" applyBorder="1" applyAlignment="1">
      <alignment horizontal="left" vertical="top" wrapText="1"/>
    </xf>
    <xf numFmtId="4" fontId="11" fillId="0" borderId="3" xfId="0" applyNumberFormat="1" applyFont="1" applyFill="1" applyBorder="1" applyAlignment="1">
      <alignment vertical="top" wrapText="1"/>
    </xf>
    <xf numFmtId="49" fontId="17" fillId="0" borderId="1" xfId="7" applyNumberFormat="1" applyFont="1" applyFill="1" applyBorder="1" applyAlignment="1">
      <alignment vertical="top" wrapText="1" shrinkToFit="1"/>
    </xf>
    <xf numFmtId="0" fontId="0" fillId="0" borderId="1" xfId="0" applyBorder="1"/>
    <xf numFmtId="0" fontId="13" fillId="0" borderId="1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 shrinkToFit="1"/>
    </xf>
    <xf numFmtId="49" fontId="9" fillId="0" borderId="1" xfId="0" applyNumberFormat="1" applyFont="1" applyFill="1" applyBorder="1" applyAlignment="1">
      <alignment vertical="top" wrapText="1" shrinkToFit="1"/>
    </xf>
    <xf numFmtId="0" fontId="8" fillId="0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vertical="top" wrapText="1" shrinkToFi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Border="1"/>
    <xf numFmtId="0" fontId="8" fillId="0" borderId="1" xfId="0" applyFont="1" applyBorder="1" applyAlignment="1">
      <alignment vertical="top" wrapText="1"/>
    </xf>
    <xf numFmtId="14" fontId="8" fillId="0" borderId="1" xfId="0" applyNumberFormat="1" applyFont="1" applyFill="1" applyBorder="1" applyAlignment="1">
      <alignment vertical="top" wrapText="1"/>
    </xf>
    <xf numFmtId="14" fontId="0" fillId="0" borderId="1" xfId="0" applyNumberFormat="1" applyFont="1" applyBorder="1" applyAlignment="1">
      <alignment horizontal="right" vertical="top" wrapText="1"/>
    </xf>
    <xf numFmtId="14" fontId="0" fillId="0" borderId="1" xfId="0" applyNumberFormat="1" applyFont="1" applyBorder="1" applyAlignment="1">
      <alignment vertical="top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/>
    </xf>
    <xf numFmtId="2" fontId="0" fillId="0" borderId="1" xfId="0" applyNumberFormat="1" applyBorder="1" applyAlignment="1">
      <alignment vertical="top" wrapText="1"/>
    </xf>
    <xf numFmtId="0" fontId="13" fillId="0" borderId="1" xfId="0" applyFont="1" applyBorder="1" applyAlignment="1">
      <alignment horizontal="right" vertical="top"/>
    </xf>
    <xf numFmtId="1" fontId="13" fillId="0" borderId="1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0" fontId="43" fillId="0" borderId="1" xfId="0" applyFont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4" fontId="43" fillId="0" borderId="1" xfId="0" applyNumberFormat="1" applyFont="1" applyFill="1" applyBorder="1" applyAlignment="1">
      <alignment horizontal="center" vertical="top" wrapText="1"/>
    </xf>
    <xf numFmtId="0" fontId="73" fillId="0" borderId="1" xfId="0" applyFont="1" applyBorder="1" applyAlignment="1">
      <alignment vertical="top" wrapText="1"/>
    </xf>
    <xf numFmtId="14" fontId="73" fillId="0" borderId="1" xfId="0" applyNumberFormat="1" applyFont="1" applyBorder="1" applyAlignment="1">
      <alignment horizontal="right" vertical="top" wrapText="1"/>
    </xf>
    <xf numFmtId="49" fontId="11" fillId="0" borderId="7" xfId="0" applyNumberFormat="1" applyFont="1" applyBorder="1" applyAlignment="1">
      <alignment vertical="top" wrapText="1"/>
    </xf>
    <xf numFmtId="49" fontId="11" fillId="0" borderId="6" xfId="0" applyNumberFormat="1" applyFont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left" vertical="top" wrapText="1" shrinkToFit="1"/>
    </xf>
    <xf numFmtId="4" fontId="11" fillId="0" borderId="13" xfId="0" applyNumberFormat="1" applyFont="1" applyFill="1" applyBorder="1" applyAlignment="1">
      <alignment horizontal="left" vertical="top" wrapText="1" shrinkToFit="1"/>
    </xf>
    <xf numFmtId="166" fontId="11" fillId="0" borderId="13" xfId="0" applyNumberFormat="1" applyFont="1" applyFill="1" applyBorder="1" applyAlignment="1">
      <alignment horizontal="left" vertical="top" wrapText="1" shrinkToFit="1"/>
    </xf>
    <xf numFmtId="49" fontId="17" fillId="0" borderId="1" xfId="0" applyNumberFormat="1" applyFont="1" applyFill="1" applyBorder="1" applyAlignment="1">
      <alignment horizontal="left" vertical="top" wrapText="1"/>
    </xf>
    <xf numFmtId="4" fontId="17" fillId="0" borderId="1" xfId="0" applyNumberFormat="1" applyFont="1" applyFill="1" applyBorder="1" applyAlignment="1">
      <alignment horizontal="right" vertical="top" wrapText="1" shrinkToFit="1"/>
    </xf>
    <xf numFmtId="4" fontId="17" fillId="0" borderId="1" xfId="0" applyNumberFormat="1" applyFont="1" applyBorder="1" applyAlignment="1">
      <alignment horizontal="left" vertical="top" wrapText="1"/>
    </xf>
    <xf numFmtId="49" fontId="17" fillId="0" borderId="1" xfId="20" applyNumberFormat="1" applyFont="1" applyFill="1" applyBorder="1" applyAlignment="1">
      <alignment vertical="top" wrapText="1" shrinkToFit="1"/>
    </xf>
    <xf numFmtId="49" fontId="17" fillId="0" borderId="12" xfId="0" applyNumberFormat="1" applyFont="1" applyFill="1" applyBorder="1" applyAlignment="1">
      <alignment horizontal="left" vertical="top" wrapText="1"/>
    </xf>
    <xf numFmtId="14" fontId="17" fillId="0" borderId="1" xfId="0" applyNumberFormat="1" applyFont="1" applyFill="1" applyBorder="1" applyAlignment="1">
      <alignment horizontal="center" vertical="top" wrapText="1" shrinkToFit="1"/>
    </xf>
    <xf numFmtId="4" fontId="11" fillId="0" borderId="1" xfId="0" applyNumberFormat="1" applyFont="1" applyFill="1" applyBorder="1" applyAlignment="1">
      <alignment vertical="top" wrapText="1"/>
    </xf>
    <xf numFmtId="14" fontId="68" fillId="0" borderId="1" xfId="0" applyNumberFormat="1" applyFont="1" applyBorder="1" applyAlignment="1">
      <alignment horizontal="center" vertical="top"/>
    </xf>
    <xf numFmtId="49" fontId="11" fillId="0" borderId="2" xfId="0" applyNumberFormat="1" applyFont="1" applyFill="1" applyBorder="1" applyAlignment="1">
      <alignment vertical="top" wrapText="1"/>
    </xf>
    <xf numFmtId="4" fontId="11" fillId="0" borderId="7" xfId="0" applyNumberFormat="1" applyFont="1" applyFill="1" applyBorder="1" applyAlignment="1">
      <alignment horizontal="left" vertical="top" wrapText="1" shrinkToFit="1"/>
    </xf>
    <xf numFmtId="4" fontId="17" fillId="0" borderId="1" xfId="0" applyNumberFormat="1" applyFont="1" applyFill="1" applyBorder="1" applyAlignment="1">
      <alignment horizontal="left" vertical="top" wrapText="1" shrinkToFit="1"/>
    </xf>
    <xf numFmtId="0" fontId="44" fillId="0" borderId="1" xfId="0" applyFont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vertical="top" wrapText="1" shrinkToFit="1"/>
    </xf>
    <xf numFmtId="49" fontId="17" fillId="0" borderId="1" xfId="0" applyNumberFormat="1" applyFont="1" applyBorder="1" applyAlignment="1">
      <alignment vertical="top" wrapText="1" shrinkToFit="1"/>
    </xf>
    <xf numFmtId="4" fontId="17" fillId="0" borderId="1" xfId="0" applyNumberFormat="1" applyFont="1" applyBorder="1" applyAlignment="1">
      <alignment vertical="top" wrapText="1" shrinkToFit="1"/>
    </xf>
    <xf numFmtId="4" fontId="17" fillId="0" borderId="1" xfId="0" applyNumberFormat="1" applyFont="1" applyBorder="1" applyAlignment="1">
      <alignment horizontal="left" vertical="top" wrapText="1" shrinkToFit="1"/>
    </xf>
    <xf numFmtId="49" fontId="17" fillId="0" borderId="2" xfId="0" applyNumberFormat="1" applyFont="1" applyFill="1" applyBorder="1" applyAlignment="1">
      <alignment horizontal="left" vertical="top" wrapText="1" shrinkToFit="1"/>
    </xf>
    <xf numFmtId="49" fontId="45" fillId="0" borderId="0" xfId="0" applyNumberFormat="1" applyFont="1" applyFill="1" applyAlignment="1">
      <alignment vertical="top" wrapText="1"/>
    </xf>
    <xf numFmtId="49" fontId="11" fillId="0" borderId="2" xfId="0" applyNumberFormat="1" applyFont="1" applyBorder="1" applyAlignment="1">
      <alignment vertical="top" wrapText="1"/>
    </xf>
    <xf numFmtId="49" fontId="11" fillId="0" borderId="6" xfId="0" applyNumberFormat="1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8" fillId="0" borderId="1" xfId="0" applyFont="1" applyFill="1" applyBorder="1" applyAlignment="1">
      <alignment horizontal="right" vertical="top" wrapText="1"/>
    </xf>
    <xf numFmtId="14" fontId="8" fillId="0" borderId="1" xfId="0" applyNumberFormat="1" applyFont="1" applyFill="1" applyBorder="1" applyAlignment="1">
      <alignment horizontal="right" vertical="top" wrapText="1"/>
    </xf>
    <xf numFmtId="0" fontId="46" fillId="0" borderId="1" xfId="0" applyFont="1" applyBorder="1" applyAlignment="1">
      <alignment vertical="top" wrapText="1"/>
    </xf>
    <xf numFmtId="0" fontId="12" fillId="0" borderId="1" xfId="0" applyFont="1" applyFill="1" applyBorder="1" applyAlignment="1">
      <alignment vertical="top" wrapText="1" shrinkToFit="1"/>
    </xf>
    <xf numFmtId="49" fontId="74" fillId="0" borderId="1" xfId="0" applyNumberFormat="1" applyFont="1" applyFill="1" applyBorder="1" applyAlignment="1">
      <alignment vertical="top" wrapText="1" shrinkToFit="1"/>
    </xf>
    <xf numFmtId="0" fontId="72" fillId="0" borderId="1" xfId="0" applyFont="1" applyBorder="1" applyAlignment="1">
      <alignment horizontal="left" vertical="center"/>
    </xf>
    <xf numFmtId="0" fontId="72" fillId="0" borderId="1" xfId="0" applyFont="1" applyBorder="1" applyAlignment="1">
      <alignment horizontal="center" vertical="center"/>
    </xf>
    <xf numFmtId="1" fontId="72" fillId="0" borderId="1" xfId="0" applyNumberFormat="1" applyFont="1" applyBorder="1" applyAlignment="1">
      <alignment horizontal="center" vertical="center"/>
    </xf>
    <xf numFmtId="0" fontId="73" fillId="0" borderId="1" xfId="0" applyFont="1" applyBorder="1"/>
    <xf numFmtId="2" fontId="73" fillId="0" borderId="1" xfId="0" applyNumberFormat="1" applyFont="1" applyBorder="1" applyAlignment="1">
      <alignment vertical="top" wrapText="1"/>
    </xf>
    <xf numFmtId="14" fontId="73" fillId="0" borderId="1" xfId="0" applyNumberFormat="1" applyFont="1" applyBorder="1" applyAlignment="1">
      <alignment vertical="top" wrapText="1"/>
    </xf>
    <xf numFmtId="0" fontId="7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top" wrapText="1"/>
    </xf>
    <xf numFmtId="49" fontId="11" fillId="0" borderId="5" xfId="0" applyNumberFormat="1" applyFont="1" applyFill="1" applyBorder="1" applyAlignment="1">
      <alignment vertical="top" wrapText="1"/>
    </xf>
    <xf numFmtId="49" fontId="11" fillId="0" borderId="13" xfId="0" applyNumberFormat="1" applyFont="1" applyFill="1" applyBorder="1" applyAlignment="1">
      <alignment horizontal="center" vertical="top" wrapText="1" shrinkToFit="1"/>
    </xf>
    <xf numFmtId="49" fontId="27" fillId="0" borderId="0" xfId="0" applyNumberFormat="1" applyFont="1" applyFill="1" applyAlignment="1">
      <alignment horizontal="left" vertical="top" wrapText="1"/>
    </xf>
    <xf numFmtId="49" fontId="10" fillId="0" borderId="1" xfId="0" applyNumberFormat="1" applyFont="1" applyFill="1" applyBorder="1" applyAlignment="1">
      <alignment vertical="top" wrapText="1"/>
    </xf>
    <xf numFmtId="4" fontId="17" fillId="0" borderId="1" xfId="0" applyNumberFormat="1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right" vertical="top" wrapText="1"/>
    </xf>
    <xf numFmtId="49" fontId="17" fillId="0" borderId="1" xfId="0" applyNumberFormat="1" applyFont="1" applyFill="1" applyBorder="1" applyAlignment="1">
      <alignment horizontal="right" vertical="top" wrapText="1"/>
    </xf>
    <xf numFmtId="49" fontId="11" fillId="0" borderId="3" xfId="0" applyNumberFormat="1" applyFont="1" applyFill="1" applyBorder="1" applyAlignment="1">
      <alignment horizontal="left" vertical="top" wrapText="1" shrinkToFit="1"/>
    </xf>
    <xf numFmtId="49" fontId="11" fillId="0" borderId="13" xfId="0" applyNumberFormat="1" applyFont="1" applyFill="1" applyBorder="1" applyAlignment="1">
      <alignment horizontal="left" vertical="top" wrapText="1" shrinkToFit="1"/>
    </xf>
    <xf numFmtId="4" fontId="17" fillId="0" borderId="1" xfId="0" applyNumberFormat="1" applyFont="1" applyBorder="1" applyAlignment="1">
      <alignment vertical="top" wrapText="1"/>
    </xf>
    <xf numFmtId="49" fontId="17" fillId="0" borderId="1" xfId="0" applyNumberFormat="1" applyFont="1" applyBorder="1" applyAlignment="1">
      <alignment horizontal="right" vertical="top" wrapText="1"/>
    </xf>
    <xf numFmtId="14" fontId="68" fillId="0" borderId="1" xfId="0" applyNumberFormat="1" applyFont="1" applyFill="1" applyBorder="1" applyAlignment="1">
      <alignment horizontal="center" vertical="top"/>
    </xf>
    <xf numFmtId="4" fontId="17" fillId="0" borderId="1" xfId="0" applyNumberFormat="1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vertical="top" wrapText="1" shrinkToFit="1"/>
    </xf>
    <xf numFmtId="49" fontId="11" fillId="0" borderId="10" xfId="0" applyNumberFormat="1" applyFont="1" applyFill="1" applyBorder="1" applyAlignment="1">
      <alignment vertical="top" wrapText="1"/>
    </xf>
    <xf numFmtId="4" fontId="75" fillId="0" borderId="8" xfId="2" applyNumberFormat="1" applyFont="1" applyFill="1" applyBorder="1" applyAlignment="1">
      <alignment vertical="top" wrapText="1" shrinkToFit="1"/>
    </xf>
    <xf numFmtId="14" fontId="75" fillId="0" borderId="8" xfId="19" applyNumberFormat="1" applyFont="1" applyFill="1" applyBorder="1" applyAlignment="1">
      <alignment vertical="top" wrapText="1" shrinkToFit="1"/>
    </xf>
    <xf numFmtId="14" fontId="20" fillId="0" borderId="3" xfId="0" applyNumberFormat="1" applyFont="1" applyFill="1" applyBorder="1" applyAlignment="1">
      <alignment horizontal="left" vertical="top" wrapText="1"/>
    </xf>
    <xf numFmtId="49" fontId="20" fillId="0" borderId="3" xfId="0" applyNumberFormat="1" applyFont="1" applyBorder="1" applyAlignment="1">
      <alignment horizontal="left" vertical="top" wrapText="1"/>
    </xf>
    <xf numFmtId="49" fontId="49" fillId="0" borderId="1" xfId="0" applyNumberFormat="1" applyFont="1" applyBorder="1" applyAlignment="1">
      <alignment vertical="top" wrapText="1"/>
    </xf>
    <xf numFmtId="4" fontId="15" fillId="0" borderId="1" xfId="0" applyNumberFormat="1" applyFont="1" applyFill="1" applyBorder="1" applyAlignment="1">
      <alignment vertical="top" wrapText="1"/>
    </xf>
    <xf numFmtId="0" fontId="77" fillId="0" borderId="0" xfId="0" applyFont="1" applyAlignment="1">
      <alignment horizontal="center" vertical="center"/>
    </xf>
    <xf numFmtId="4" fontId="22" fillId="0" borderId="3" xfId="21" applyNumberFormat="1" applyFont="1" applyFill="1" applyBorder="1" applyAlignment="1">
      <alignment vertical="top" wrapText="1" shrinkToFit="1"/>
    </xf>
    <xf numFmtId="49" fontId="36" fillId="0" borderId="1" xfId="0" applyNumberFormat="1" applyFont="1" applyFill="1" applyBorder="1" applyAlignment="1">
      <alignment vertical="top" wrapText="1"/>
    </xf>
    <xf numFmtId="4" fontId="22" fillId="0" borderId="1" xfId="0" applyNumberFormat="1" applyFont="1" applyFill="1" applyBorder="1" applyAlignment="1">
      <alignment vertical="top" wrapText="1"/>
    </xf>
    <xf numFmtId="0" fontId="79" fillId="0" borderId="0" xfId="0" applyFont="1" applyAlignment="1">
      <alignment horizontal="left" vertical="top"/>
    </xf>
    <xf numFmtId="0" fontId="81" fillId="0" borderId="0" xfId="0" applyFont="1" applyAlignment="1">
      <alignment horizontal="left" vertical="top"/>
    </xf>
    <xf numFmtId="0" fontId="81" fillId="0" borderId="1" xfId="0" applyFont="1" applyBorder="1" applyAlignment="1">
      <alignment horizontal="left" vertical="top"/>
    </xf>
    <xf numFmtId="0" fontId="79" fillId="0" borderId="1" xfId="0" applyFont="1" applyBorder="1" applyAlignment="1">
      <alignment horizontal="left" vertical="top"/>
    </xf>
    <xf numFmtId="0" fontId="80" fillId="0" borderId="1" xfId="0" applyFont="1" applyBorder="1" applyAlignment="1">
      <alignment horizontal="left" vertical="top"/>
    </xf>
    <xf numFmtId="49" fontId="17" fillId="2" borderId="1" xfId="0" applyNumberFormat="1" applyFont="1" applyFill="1" applyBorder="1" applyAlignment="1">
      <alignment vertical="top" wrapText="1" shrinkToFit="1"/>
    </xf>
    <xf numFmtId="49" fontId="17" fillId="2" borderId="2" xfId="0" applyNumberFormat="1" applyFont="1" applyFill="1" applyBorder="1" applyAlignment="1">
      <alignment horizontal="left" vertical="top" wrapText="1" shrinkToFit="1"/>
    </xf>
    <xf numFmtId="49" fontId="11" fillId="2" borderId="2" xfId="0" applyNumberFormat="1" applyFont="1" applyFill="1" applyBorder="1" applyAlignment="1">
      <alignment horizontal="left" vertical="top" wrapText="1" shrinkToFit="1"/>
    </xf>
    <xf numFmtId="0" fontId="17" fillId="2" borderId="1" xfId="0" applyFont="1" applyFill="1" applyBorder="1" applyAlignment="1">
      <alignment horizontal="left" vertical="top" wrapText="1" shrinkToFit="1"/>
    </xf>
    <xf numFmtId="0" fontId="79" fillId="0" borderId="0" xfId="0" applyFont="1" applyAlignment="1">
      <alignment vertical="top"/>
    </xf>
    <xf numFmtId="0" fontId="19" fillId="0" borderId="2" xfId="0" applyNumberFormat="1" applyFont="1" applyFill="1" applyBorder="1" applyAlignment="1">
      <alignment horizontal="center" vertical="center" wrapText="1"/>
    </xf>
    <xf numFmtId="0" fontId="82" fillId="0" borderId="6" xfId="0" applyFont="1" applyBorder="1" applyAlignment="1">
      <alignment horizontal="left" vertical="top"/>
    </xf>
    <xf numFmtId="0" fontId="79" fillId="0" borderId="1" xfId="0" applyFont="1" applyBorder="1" applyAlignment="1">
      <alignment vertical="top" wrapText="1"/>
    </xf>
    <xf numFmtId="0" fontId="80" fillId="0" borderId="1" xfId="0" applyFont="1" applyBorder="1" applyAlignment="1">
      <alignment horizontal="left" vertical="top" wrapText="1"/>
    </xf>
    <xf numFmtId="0" fontId="79" fillId="0" borderId="1" xfId="0" applyFont="1" applyBorder="1" applyAlignment="1">
      <alignment horizontal="left" vertical="top" wrapText="1"/>
    </xf>
    <xf numFmtId="0" fontId="15" fillId="2" borderId="1" xfId="11" applyNumberFormat="1" applyFont="1" applyFill="1" applyBorder="1" applyAlignment="1">
      <alignment horizontal="left" vertical="top" wrapText="1"/>
    </xf>
    <xf numFmtId="14" fontId="17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 shrinkToFit="1"/>
    </xf>
    <xf numFmtId="9" fontId="10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top" wrapText="1"/>
    </xf>
    <xf numFmtId="49" fontId="11" fillId="0" borderId="2" xfId="0" applyNumberFormat="1" applyFont="1" applyBorder="1" applyAlignment="1">
      <alignment horizontal="right" vertical="top" wrapText="1"/>
    </xf>
    <xf numFmtId="49" fontId="20" fillId="0" borderId="1" xfId="0" applyNumberFormat="1" applyFont="1" applyBorder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9" fontId="22" fillId="0" borderId="2" xfId="6" applyNumberFormat="1" applyFont="1" applyFill="1" applyBorder="1" applyAlignment="1">
      <alignment horizontal="left" vertical="top" wrapText="1" shrinkToFit="1"/>
    </xf>
    <xf numFmtId="49" fontId="11" fillId="0" borderId="2" xfId="0" applyNumberFormat="1" applyFont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left" vertical="top" wrapText="1" shrinkToFit="1"/>
    </xf>
    <xf numFmtId="0" fontId="22" fillId="0" borderId="1" xfId="0" applyNumberFormat="1" applyFont="1" applyFill="1" applyBorder="1" applyAlignment="1">
      <alignment horizontal="left" vertical="top" wrapText="1" shrinkToFit="1"/>
    </xf>
    <xf numFmtId="0" fontId="43" fillId="0" borderId="1" xfId="0" applyFont="1" applyFill="1" applyBorder="1" applyAlignment="1">
      <alignment vertical="top" wrapText="1" shrinkToFit="1"/>
    </xf>
    <xf numFmtId="4" fontId="17" fillId="2" borderId="1" xfId="0" applyNumberFormat="1" applyFont="1" applyFill="1" applyBorder="1" applyAlignment="1">
      <alignment horizontal="left" vertical="top" wrapText="1"/>
    </xf>
    <xf numFmtId="49" fontId="17" fillId="0" borderId="3" xfId="0" applyNumberFormat="1" applyFont="1" applyBorder="1" applyAlignment="1">
      <alignment horizontal="left" vertical="top" wrapText="1" shrinkToFit="1"/>
    </xf>
    <xf numFmtId="49" fontId="49" fillId="0" borderId="3" xfId="0" applyNumberFormat="1" applyFont="1" applyFill="1" applyBorder="1" applyAlignment="1">
      <alignment vertical="top" wrapText="1"/>
    </xf>
    <xf numFmtId="49" fontId="17" fillId="0" borderId="3" xfId="0" applyNumberFormat="1" applyFont="1" applyBorder="1" applyAlignment="1">
      <alignment horizontal="left" vertical="top" wrapText="1" shrinkToFit="1"/>
    </xf>
    <xf numFmtId="0" fontId="82" fillId="0" borderId="14" xfId="0" applyFont="1" applyBorder="1" applyAlignment="1">
      <alignment vertical="center"/>
    </xf>
    <xf numFmtId="4" fontId="84" fillId="0" borderId="8" xfId="2" applyNumberFormat="1" applyFont="1" applyFill="1" applyBorder="1" applyAlignment="1">
      <alignment vertical="top" wrapText="1" shrinkToFit="1"/>
    </xf>
    <xf numFmtId="14" fontId="84" fillId="0" borderId="8" xfId="19" applyNumberFormat="1" applyFont="1" applyFill="1" applyBorder="1" applyAlignment="1">
      <alignment vertical="top" wrapText="1" shrinkToFit="1"/>
    </xf>
    <xf numFmtId="49" fontId="17" fillId="0" borderId="3" xfId="0" applyNumberFormat="1" applyFont="1" applyFill="1" applyBorder="1" applyAlignment="1">
      <alignment horizontal="left" vertical="top" wrapText="1" shrinkToFit="1"/>
    </xf>
    <xf numFmtId="166" fontId="17" fillId="0" borderId="1" xfId="0" applyNumberFormat="1" applyFont="1" applyFill="1" applyBorder="1" applyAlignment="1">
      <alignment horizontal="left" vertical="top" wrapText="1" shrinkToFit="1"/>
    </xf>
    <xf numFmtId="49" fontId="83" fillId="2" borderId="1" xfId="0" applyNumberFormat="1" applyFont="1" applyFill="1" applyBorder="1" applyAlignment="1">
      <alignment horizontal="left" vertical="top" wrapText="1"/>
    </xf>
    <xf numFmtId="49" fontId="17" fillId="2" borderId="1" xfId="0" applyNumberFormat="1" applyFont="1" applyFill="1" applyBorder="1" applyAlignment="1">
      <alignment horizontal="left" vertical="top" wrapText="1"/>
    </xf>
    <xf numFmtId="49" fontId="76" fillId="2" borderId="0" xfId="0" applyNumberFormat="1" applyFont="1" applyFill="1" applyAlignment="1">
      <alignment horizontal="center" wrapText="1"/>
    </xf>
    <xf numFmtId="4" fontId="78" fillId="2" borderId="1" xfId="0" applyNumberFormat="1" applyFont="1" applyFill="1" applyBorder="1" applyAlignment="1">
      <alignment vertical="center" wrapText="1"/>
    </xf>
    <xf numFmtId="49" fontId="22" fillId="2" borderId="1" xfId="7" applyNumberFormat="1" applyFont="1" applyFill="1" applyBorder="1" applyAlignment="1">
      <alignment vertical="top" wrapText="1" shrinkToFit="1"/>
    </xf>
    <xf numFmtId="166" fontId="11" fillId="0" borderId="1" xfId="0" applyNumberFormat="1" applyFont="1" applyFill="1" applyBorder="1" applyAlignment="1">
      <alignment vertical="top" wrapText="1"/>
    </xf>
    <xf numFmtId="166" fontId="11" fillId="0" borderId="1" xfId="0" applyNumberFormat="1" applyFont="1" applyFill="1" applyBorder="1" applyAlignment="1">
      <alignment horizontal="left" vertical="top" wrapText="1"/>
    </xf>
    <xf numFmtId="49" fontId="11" fillId="0" borderId="10" xfId="0" applyNumberFormat="1" applyFont="1" applyBorder="1" applyAlignment="1">
      <alignment vertical="top" wrapText="1"/>
    </xf>
    <xf numFmtId="4" fontId="17" fillId="0" borderId="3" xfId="21" applyNumberFormat="1" applyFont="1" applyFill="1" applyBorder="1" applyAlignment="1">
      <alignment vertical="top" wrapText="1" shrinkToFit="1"/>
    </xf>
    <xf numFmtId="4" fontId="17" fillId="0" borderId="8" xfId="2" applyNumberFormat="1" applyFont="1" applyFill="1" applyBorder="1" applyAlignment="1">
      <alignment vertical="top" wrapText="1" shrinkToFit="1"/>
    </xf>
    <xf numFmtId="14" fontId="20" fillId="0" borderId="3" xfId="0" applyNumberFormat="1" applyFont="1" applyBorder="1" applyAlignment="1">
      <alignment horizontal="left" vertical="top" wrapText="1"/>
    </xf>
    <xf numFmtId="14" fontId="17" fillId="0" borderId="8" xfId="19" applyNumberFormat="1" applyFont="1" applyFill="1" applyBorder="1" applyAlignment="1">
      <alignment vertical="top" wrapText="1" shrinkToFit="1"/>
    </xf>
    <xf numFmtId="49" fontId="85" fillId="0" borderId="1" xfId="0" applyNumberFormat="1" applyFont="1" applyFill="1" applyBorder="1" applyAlignment="1">
      <alignment horizontal="left" vertical="top" wrapText="1"/>
    </xf>
    <xf numFmtId="0" fontId="17" fillId="0" borderId="3" xfId="3" applyNumberFormat="1" applyFont="1" applyFill="1" applyBorder="1" applyAlignment="1">
      <alignment vertical="top" wrapText="1" shrinkToFit="1"/>
    </xf>
    <xf numFmtId="0" fontId="11" fillId="0" borderId="3" xfId="0" applyNumberFormat="1" applyFont="1" applyFill="1" applyBorder="1" applyAlignment="1">
      <alignment vertical="top" wrapText="1" shrinkToFit="1"/>
    </xf>
    <xf numFmtId="49" fontId="17" fillId="0" borderId="3" xfId="0" applyNumberFormat="1" applyFont="1" applyBorder="1" applyAlignment="1">
      <alignment horizontal="left" vertical="top" wrapText="1" shrinkToFit="1"/>
    </xf>
    <xf numFmtId="49" fontId="86" fillId="0" borderId="1" xfId="0" applyNumberFormat="1" applyFont="1" applyFill="1" applyBorder="1" applyAlignment="1">
      <alignment horizontal="left" vertical="top" wrapText="1"/>
    </xf>
    <xf numFmtId="49" fontId="87" fillId="0" borderId="3" xfId="0" applyNumberFormat="1" applyFont="1" applyFill="1" applyBorder="1" applyAlignment="1">
      <alignment vertical="top" wrapText="1"/>
    </xf>
    <xf numFmtId="4" fontId="85" fillId="0" borderId="3" xfId="21" applyNumberFormat="1" applyFont="1" applyFill="1" applyBorder="1" applyAlignment="1">
      <alignment vertical="top" wrapText="1" shrinkToFit="1"/>
    </xf>
    <xf numFmtId="4" fontId="86" fillId="0" borderId="3" xfId="0" applyNumberFormat="1" applyFont="1" applyFill="1" applyBorder="1" applyAlignment="1">
      <alignment vertical="top" wrapText="1"/>
    </xf>
    <xf numFmtId="14" fontId="88" fillId="0" borderId="3" xfId="0" applyNumberFormat="1" applyFont="1" applyBorder="1" applyAlignment="1">
      <alignment horizontal="left" vertical="top" wrapText="1"/>
    </xf>
    <xf numFmtId="49" fontId="88" fillId="0" borderId="3" xfId="0" applyNumberFormat="1" applyFont="1" applyBorder="1" applyAlignment="1">
      <alignment horizontal="left" vertical="top" wrapText="1"/>
    </xf>
    <xf numFmtId="0" fontId="86" fillId="0" borderId="3" xfId="0" applyNumberFormat="1" applyFont="1" applyFill="1" applyBorder="1" applyAlignment="1">
      <alignment vertical="top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49" fontId="17" fillId="0" borderId="3" xfId="0" applyNumberFormat="1" applyFont="1" applyBorder="1" applyAlignment="1">
      <alignment horizontal="left" vertical="top" wrapText="1" shrinkToFit="1"/>
    </xf>
    <xf numFmtId="0" fontId="17" fillId="0" borderId="5" xfId="0" applyFont="1" applyFill="1" applyBorder="1" applyAlignment="1">
      <alignment horizontal="center" vertical="center" wrapText="1" shrinkToFit="1"/>
    </xf>
    <xf numFmtId="49" fontId="11" fillId="0" borderId="2" xfId="0" applyNumberFormat="1" applyFont="1" applyBorder="1" applyAlignment="1">
      <alignment vertical="top" wrapText="1"/>
    </xf>
    <xf numFmtId="0" fontId="89" fillId="0" borderId="0" xfId="0" applyFont="1" applyAlignment="1">
      <alignment horizontal="left" vertical="top"/>
    </xf>
    <xf numFmtId="49" fontId="87" fillId="0" borderId="1" xfId="0" applyNumberFormat="1" applyFont="1" applyFill="1" applyBorder="1" applyAlignment="1">
      <alignment vertical="top" wrapText="1"/>
    </xf>
    <xf numFmtId="49" fontId="17" fillId="0" borderId="1" xfId="0" applyNumberFormat="1" applyFont="1" applyBorder="1" applyAlignment="1">
      <alignment horizontal="left" vertical="top" wrapText="1" shrinkToFit="1"/>
    </xf>
    <xf numFmtId="0" fontId="11" fillId="0" borderId="1" xfId="0" applyNumberFormat="1" applyFont="1" applyFill="1" applyBorder="1" applyAlignment="1">
      <alignment vertical="top" wrapText="1" shrinkToFit="1"/>
    </xf>
    <xf numFmtId="4" fontId="53" fillId="0" borderId="1" xfId="21" applyNumberFormat="1" applyFont="1" applyFill="1" applyBorder="1" applyAlignment="1">
      <alignment vertical="top" wrapText="1" shrinkToFit="1"/>
    </xf>
    <xf numFmtId="4" fontId="52" fillId="0" borderId="1" xfId="0" applyNumberFormat="1" applyFont="1" applyFill="1" applyBorder="1" applyAlignment="1">
      <alignment vertical="top" wrapText="1"/>
    </xf>
    <xf numFmtId="14" fontId="17" fillId="0" borderId="6" xfId="19" applyNumberFormat="1" applyFont="1" applyFill="1" applyBorder="1" applyAlignment="1">
      <alignment vertical="top" wrapText="1" shrinkToFit="1"/>
    </xf>
    <xf numFmtId="14" fontId="54" fillId="0" borderId="1" xfId="0" applyNumberFormat="1" applyFont="1" applyBorder="1" applyAlignment="1">
      <alignment horizontal="left" vertical="top" wrapText="1"/>
    </xf>
    <xf numFmtId="49" fontId="17" fillId="0" borderId="1" xfId="3" applyNumberFormat="1" applyFont="1" applyFill="1" applyBorder="1" applyAlignment="1">
      <alignment vertical="top" wrapText="1" shrinkToFit="1"/>
    </xf>
    <xf numFmtId="49" fontId="25" fillId="0" borderId="1" xfId="0" applyNumberFormat="1" applyFont="1" applyBorder="1" applyAlignment="1">
      <alignment horizontal="left" vertical="top" wrapText="1"/>
    </xf>
    <xf numFmtId="4" fontId="84" fillId="2" borderId="6" xfId="2" applyNumberFormat="1" applyFont="1" applyFill="1" applyBorder="1" applyAlignment="1">
      <alignment vertical="top" wrapText="1" shrinkToFit="1"/>
    </xf>
    <xf numFmtId="0" fontId="19" fillId="0" borderId="1" xfId="0" applyFont="1" applyFill="1" applyBorder="1" applyAlignment="1">
      <alignment horizontal="left" vertical="top" wrapText="1" shrinkToFit="1"/>
    </xf>
    <xf numFmtId="49" fontId="11" fillId="2" borderId="1" xfId="0" applyNumberFormat="1" applyFont="1" applyFill="1" applyBorder="1" applyAlignment="1">
      <alignment vertical="top" wrapText="1"/>
    </xf>
    <xf numFmtId="49" fontId="11" fillId="2" borderId="1" xfId="0" applyNumberFormat="1" applyFont="1" applyFill="1" applyBorder="1" applyAlignment="1">
      <alignment horizontal="left" vertical="top" wrapText="1" shrinkToFit="1"/>
    </xf>
    <xf numFmtId="49" fontId="11" fillId="0" borderId="2" xfId="0" applyNumberFormat="1" applyFont="1" applyBorder="1" applyAlignment="1">
      <alignment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4" fontId="11" fillId="0" borderId="2" xfId="0" applyNumberFormat="1" applyFont="1" applyFill="1" applyBorder="1" applyAlignment="1">
      <alignment horizontal="right" vertical="top" wrapText="1" shrinkToFit="1"/>
    </xf>
    <xf numFmtId="14" fontId="10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vertical="top" wrapText="1"/>
    </xf>
    <xf numFmtId="14" fontId="10" fillId="0" borderId="1" xfId="0" applyNumberFormat="1" applyFont="1" applyBorder="1" applyAlignment="1">
      <alignment horizontal="center" vertical="top" wrapText="1"/>
    </xf>
    <xf numFmtId="9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right" vertical="top" wrapText="1"/>
    </xf>
    <xf numFmtId="4" fontId="11" fillId="0" borderId="1" xfId="0" applyNumberFormat="1" applyFont="1" applyFill="1" applyBorder="1" applyAlignment="1">
      <alignment horizontal="right" vertical="top" wrapText="1"/>
    </xf>
    <xf numFmtId="14" fontId="10" fillId="0" borderId="1" xfId="0" applyNumberFormat="1" applyFont="1" applyBorder="1" applyAlignment="1">
      <alignment horizontal="right" vertical="top" wrapText="1"/>
    </xf>
    <xf numFmtId="2" fontId="10" fillId="0" borderId="1" xfId="0" applyNumberFormat="1" applyFont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90" fillId="0" borderId="12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1" fontId="13" fillId="0" borderId="3" xfId="0" applyNumberFormat="1" applyFont="1" applyBorder="1" applyAlignment="1">
      <alignment horizontal="center" vertical="top"/>
    </xf>
    <xf numFmtId="1" fontId="13" fillId="0" borderId="5" xfId="0" applyNumberFormat="1" applyFont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7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2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40" fillId="0" borderId="2" xfId="0" applyFont="1" applyBorder="1" applyAlignment="1">
      <alignment horizontal="left" vertical="top" wrapText="1"/>
    </xf>
    <xf numFmtId="0" fontId="40" fillId="0" borderId="7" xfId="0" applyFont="1" applyBorder="1" applyAlignment="1">
      <alignment horizontal="left" vertical="top" wrapText="1"/>
    </xf>
    <xf numFmtId="0" fontId="40" fillId="0" borderId="6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1" fontId="13" fillId="0" borderId="4" xfId="0" applyNumberFormat="1" applyFont="1" applyBorder="1" applyAlignment="1">
      <alignment horizontal="center" vertical="top"/>
    </xf>
    <xf numFmtId="167" fontId="13" fillId="0" borderId="3" xfId="40" applyNumberFormat="1" applyFont="1" applyBorder="1" applyAlignment="1">
      <alignment horizontal="center" vertical="top"/>
    </xf>
    <xf numFmtId="167" fontId="13" fillId="0" borderId="4" xfId="40" applyNumberFormat="1" applyFont="1" applyBorder="1" applyAlignment="1">
      <alignment horizontal="center" vertical="top"/>
    </xf>
    <xf numFmtId="167" fontId="13" fillId="0" borderId="5" xfId="40" applyNumberFormat="1" applyFont="1" applyBorder="1" applyAlignment="1">
      <alignment horizontal="center" vertical="top"/>
    </xf>
    <xf numFmtId="49" fontId="11" fillId="0" borderId="2" xfId="0" applyNumberFormat="1" applyFont="1" applyBorder="1" applyAlignment="1">
      <alignment vertical="top" wrapText="1"/>
    </xf>
    <xf numFmtId="49" fontId="11" fillId="0" borderId="7" xfId="0" applyNumberFormat="1" applyFont="1" applyBorder="1" applyAlignment="1">
      <alignment vertical="top" wrapText="1"/>
    </xf>
    <xf numFmtId="49" fontId="11" fillId="0" borderId="6" xfId="0" applyNumberFormat="1" applyFont="1" applyBorder="1" applyAlignment="1">
      <alignment vertical="top" wrapText="1"/>
    </xf>
    <xf numFmtId="49" fontId="26" fillId="0" borderId="2" xfId="0" applyNumberFormat="1" applyFont="1" applyBorder="1" applyAlignment="1">
      <alignment horizontal="center" vertical="top" wrapText="1"/>
    </xf>
    <xf numFmtId="0" fontId="13" fillId="0" borderId="7" xfId="0" applyFont="1" applyBorder="1"/>
    <xf numFmtId="49" fontId="11" fillId="0" borderId="2" xfId="0" applyNumberFormat="1" applyFont="1" applyBorder="1" applyAlignment="1">
      <alignment horizontal="right" vertical="top" wrapText="1"/>
    </xf>
    <xf numFmtId="49" fontId="11" fillId="0" borderId="7" xfId="0" applyNumberFormat="1" applyFont="1" applyBorder="1" applyAlignment="1">
      <alignment horizontal="right" vertical="top" wrapText="1"/>
    </xf>
    <xf numFmtId="49" fontId="11" fillId="0" borderId="6" xfId="0" applyNumberFormat="1" applyFont="1" applyBorder="1" applyAlignment="1">
      <alignment horizontal="right" vertical="top" wrapText="1"/>
    </xf>
    <xf numFmtId="49" fontId="27" fillId="0" borderId="0" xfId="0" applyNumberFormat="1" applyFont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top" wrapText="1"/>
    </xf>
    <xf numFmtId="49" fontId="11" fillId="0" borderId="7" xfId="0" applyNumberFormat="1" applyFont="1" applyBorder="1" applyAlignment="1">
      <alignment horizontal="left" vertical="top" wrapText="1"/>
    </xf>
    <xf numFmtId="49" fontId="11" fillId="0" borderId="6" xfId="0" applyNumberFormat="1" applyFont="1" applyBorder="1" applyAlignment="1">
      <alignment horizontal="left" vertical="top" wrapText="1"/>
    </xf>
    <xf numFmtId="49" fontId="26" fillId="0" borderId="7" xfId="0" applyNumberFormat="1" applyFont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left" vertical="top" wrapText="1" shrinkToFit="1"/>
    </xf>
    <xf numFmtId="49" fontId="11" fillId="0" borderId="4" xfId="0" applyNumberFormat="1" applyFont="1" applyFill="1" applyBorder="1" applyAlignment="1">
      <alignment horizontal="left" vertical="top" wrapText="1" shrinkToFit="1"/>
    </xf>
    <xf numFmtId="49" fontId="11" fillId="0" borderId="5" xfId="0" applyNumberFormat="1" applyFont="1" applyFill="1" applyBorder="1" applyAlignment="1">
      <alignment horizontal="left" vertical="top" wrapText="1" shrinkToFit="1"/>
    </xf>
    <xf numFmtId="49" fontId="17" fillId="0" borderId="3" xfId="0" applyNumberFormat="1" applyFont="1" applyFill="1" applyBorder="1" applyAlignment="1">
      <alignment horizontal="left" vertical="top" wrapText="1" shrinkToFit="1"/>
    </xf>
    <xf numFmtId="49" fontId="17" fillId="0" borderId="4" xfId="0" applyNumberFormat="1" applyFont="1" applyFill="1" applyBorder="1" applyAlignment="1">
      <alignment horizontal="left" vertical="top" wrapText="1" shrinkToFit="1"/>
    </xf>
    <xf numFmtId="49" fontId="17" fillId="0" borderId="5" xfId="0" applyNumberFormat="1" applyFont="1" applyFill="1" applyBorder="1" applyAlignment="1">
      <alignment horizontal="left" vertical="top" wrapText="1" shrinkToFit="1"/>
    </xf>
    <xf numFmtId="49" fontId="17" fillId="0" borderId="3" xfId="0" applyNumberFormat="1" applyFont="1" applyBorder="1" applyAlignment="1">
      <alignment horizontal="left" vertical="top" wrapText="1" shrinkToFit="1"/>
    </xf>
    <xf numFmtId="49" fontId="17" fillId="0" borderId="5" xfId="0" applyNumberFormat="1" applyFont="1" applyBorder="1" applyAlignment="1">
      <alignment horizontal="left" vertical="top" wrapText="1" shrinkToFit="1"/>
    </xf>
    <xf numFmtId="49" fontId="17" fillId="0" borderId="2" xfId="0" applyNumberFormat="1" applyFont="1" applyBorder="1" applyAlignment="1">
      <alignment horizontal="left" vertical="top" wrapText="1" shrinkToFit="1"/>
    </xf>
    <xf numFmtId="49" fontId="17" fillId="0" borderId="6" xfId="0" applyNumberFormat="1" applyFont="1" applyBorder="1" applyAlignment="1">
      <alignment horizontal="left" vertical="top" wrapText="1" shrinkToFit="1"/>
    </xf>
    <xf numFmtId="49" fontId="26" fillId="0" borderId="6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top" wrapText="1"/>
    </xf>
    <xf numFmtId="49" fontId="11" fillId="0" borderId="7" xfId="0" applyNumberFormat="1" applyFont="1" applyBorder="1" applyAlignment="1">
      <alignment horizontal="center" vertical="top" wrapText="1"/>
    </xf>
    <xf numFmtId="49" fontId="11" fillId="0" borderId="6" xfId="0" applyNumberFormat="1" applyFont="1" applyBorder="1" applyAlignment="1">
      <alignment horizontal="center" vertical="top" wrapText="1"/>
    </xf>
    <xf numFmtId="49" fontId="17" fillId="0" borderId="3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6" fillId="0" borderId="7" xfId="0" applyFont="1" applyBorder="1" applyAlignment="1">
      <alignment vertical="top" wrapText="1"/>
    </xf>
    <xf numFmtId="49" fontId="27" fillId="0" borderId="0" xfId="0" applyNumberFormat="1" applyFont="1" applyAlignment="1">
      <alignment horizontal="center" vertical="top" wrapText="1"/>
    </xf>
    <xf numFmtId="0" fontId="17" fillId="0" borderId="3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14" fontId="17" fillId="0" borderId="3" xfId="0" applyNumberFormat="1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left" vertical="top" wrapText="1" shrinkToFit="1"/>
    </xf>
    <xf numFmtId="49" fontId="17" fillId="0" borderId="12" xfId="0" applyNumberFormat="1" applyFont="1" applyFill="1" applyBorder="1" applyAlignment="1">
      <alignment horizontal="left" vertical="top" wrapText="1" shrinkToFit="1"/>
    </xf>
    <xf numFmtId="0" fontId="17" fillId="0" borderId="2" xfId="0" applyFont="1" applyFill="1" applyBorder="1" applyAlignment="1">
      <alignment horizontal="left" vertical="top" wrapText="1" shrinkToFit="1"/>
    </xf>
    <xf numFmtId="0" fontId="17" fillId="0" borderId="6" xfId="0" applyFont="1" applyFill="1" applyBorder="1" applyAlignment="1">
      <alignment horizontal="left" vertical="top" wrapText="1" shrinkToFit="1"/>
    </xf>
    <xf numFmtId="0" fontId="16" fillId="0" borderId="11" xfId="0" applyNumberFormat="1" applyFont="1" applyBorder="1" applyAlignment="1">
      <alignment horizontal="left" vertical="top" wrapText="1"/>
    </xf>
    <xf numFmtId="0" fontId="11" fillId="0" borderId="11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 vertical="top" wrapText="1"/>
    </xf>
  </cellXfs>
  <cellStyles count="41">
    <cellStyle name="Денежный" xfId="40" builtinId="4"/>
    <cellStyle name="Денежный 2" xfId="17"/>
    <cellStyle name="Денежный 3" xfId="31"/>
    <cellStyle name="Обычный" xfId="0" builtinId="0"/>
    <cellStyle name="Обычный 10" xfId="1"/>
    <cellStyle name="Обычный 10 2" xfId="18"/>
    <cellStyle name="Обычный 11" xfId="2"/>
    <cellStyle name="Обычный 11 2" xfId="19"/>
    <cellStyle name="Обычный 12" xfId="3"/>
    <cellStyle name="Обычный 12 2" xfId="20"/>
    <cellStyle name="Обычный 13" xfId="4"/>
    <cellStyle name="Обычный 13 2" xfId="21"/>
    <cellStyle name="Обычный 14" xfId="16"/>
    <cellStyle name="Обычный 15" xfId="15"/>
    <cellStyle name="Обычный 15 2" xfId="34"/>
    <cellStyle name="Обычный 16" xfId="26"/>
    <cellStyle name="Обычный 16 2" xfId="36"/>
    <cellStyle name="Обычный 17" xfId="27"/>
    <cellStyle name="Обычный 17 2" xfId="37"/>
    <cellStyle name="Обычный 18" xfId="28"/>
    <cellStyle name="Обычный 18 2" xfId="38"/>
    <cellStyle name="Обычный 19" xfId="30"/>
    <cellStyle name="Обычный 2" xfId="14"/>
    <cellStyle name="Обычный 2 2" xfId="25"/>
    <cellStyle name="Обычный 20" xfId="29"/>
    <cellStyle name="Обычный 21" xfId="39"/>
    <cellStyle name="Обычный 3" xfId="5"/>
    <cellStyle name="Обычный 4" xfId="6"/>
    <cellStyle name="Обычный 5" xfId="7"/>
    <cellStyle name="Обычный 6" xfId="13"/>
    <cellStyle name="Обычный 6 2" xfId="24"/>
    <cellStyle name="Обычный 6 2 2" xfId="35"/>
    <cellStyle name="Обычный 6 3" xfId="33"/>
    <cellStyle name="Обычный 7" xfId="8"/>
    <cellStyle name="Обычный 8" xfId="9"/>
    <cellStyle name="Обычный 9" xfId="10"/>
    <cellStyle name="Обычный 9 2" xfId="22"/>
    <cellStyle name="Обычный_Раздел 3" xfId="11"/>
    <cellStyle name="Обычный_Раздел 3_1" xfId="12"/>
    <cellStyle name="Финансовый 2" xfId="23"/>
    <cellStyle name="Финансовый 3" xfId="32"/>
  </cellStyles>
  <dxfs count="0"/>
  <tableStyles count="0" defaultTableStyle="TableStyleMedium9" defaultPivotStyle="PivotStyleLight16"/>
  <colors>
    <mruColors>
      <color rgb="FFFF00FF"/>
      <color rgb="FF66CCFF"/>
      <color rgb="FF009900"/>
      <color rgb="FFFF5050"/>
      <color rgb="FF008000"/>
      <color rgb="FFC45D08"/>
      <color rgb="FFCC00CC"/>
      <color rgb="FF28A87D"/>
      <color rgb="FF660066"/>
      <color rgb="FF4F25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J79"/>
  <sheetViews>
    <sheetView zoomScale="90" zoomScaleNormal="90" workbookViewId="0">
      <selection activeCell="B20" sqref="B20"/>
    </sheetView>
  </sheetViews>
  <sheetFormatPr defaultColWidth="9.140625" defaultRowHeight="11.25"/>
  <cols>
    <col min="1" max="1" width="41.5703125" style="28" customWidth="1"/>
    <col min="2" max="2" width="22.7109375" style="28" customWidth="1"/>
    <col min="3" max="3" width="29.5703125" style="28" customWidth="1"/>
    <col min="4" max="4" width="14.28515625" style="28" customWidth="1"/>
    <col min="5" max="5" width="8.42578125" style="28" customWidth="1"/>
    <col min="6" max="6" width="14.140625" style="28" customWidth="1"/>
    <col min="7" max="7" width="19.28515625" style="28" customWidth="1"/>
    <col min="8" max="8" width="15.7109375" style="29" customWidth="1"/>
    <col min="9" max="9" width="14.85546875" style="28" customWidth="1"/>
    <col min="10" max="10" width="16.140625" style="30" customWidth="1"/>
    <col min="11" max="11" width="29.85546875" style="28" customWidth="1"/>
    <col min="12" max="12" width="25.28515625" style="28" customWidth="1"/>
    <col min="13" max="13" width="21.42578125" style="28" customWidth="1"/>
    <col min="14" max="14" width="33.85546875" style="28" customWidth="1"/>
    <col min="15" max="18" width="9.140625" style="28"/>
    <col min="19" max="19" width="11.140625" style="28" bestFit="1" customWidth="1"/>
    <col min="20" max="21" width="9.140625" style="28"/>
    <col min="22" max="22" width="11.140625" style="28" bestFit="1" customWidth="1"/>
    <col min="23" max="16384" width="9.140625" style="28"/>
  </cols>
  <sheetData>
    <row r="6" spans="1:6" ht="12.75">
      <c r="A6" s="7"/>
      <c r="B6" s="8"/>
      <c r="C6" s="18"/>
      <c r="D6" s="8"/>
      <c r="E6" s="9"/>
      <c r="F6" s="15"/>
    </row>
    <row r="7" spans="1:6" ht="33">
      <c r="A7" s="205"/>
      <c r="B7" s="206"/>
      <c r="C7" s="205" t="s">
        <v>78</v>
      </c>
      <c r="D7" s="206"/>
      <c r="E7" s="206"/>
      <c r="F7"/>
    </row>
    <row r="8" spans="1:6" ht="12.75">
      <c r="A8" s="207"/>
      <c r="B8" s="207"/>
      <c r="C8" s="206"/>
      <c r="D8" s="206"/>
      <c r="E8" s="206"/>
      <c r="F8"/>
    </row>
    <row r="9" spans="1:6" ht="30.75">
      <c r="A9" s="206"/>
      <c r="B9" s="208"/>
      <c r="C9" s="208" t="s">
        <v>79</v>
      </c>
      <c r="D9" s="209"/>
      <c r="E9" s="206"/>
      <c r="F9"/>
    </row>
    <row r="10" spans="1:6" ht="30.75">
      <c r="A10" s="206"/>
      <c r="B10" s="208"/>
      <c r="C10" s="208" t="s">
        <v>81</v>
      </c>
      <c r="D10" s="209"/>
      <c r="E10" s="206"/>
      <c r="F10"/>
    </row>
    <row r="11" spans="1:6" ht="30.75">
      <c r="A11" s="206"/>
      <c r="B11" s="208"/>
      <c r="C11" s="208" t="s">
        <v>80</v>
      </c>
      <c r="D11" s="209"/>
      <c r="E11" s="206"/>
      <c r="F11"/>
    </row>
    <row r="12" spans="1:6" ht="30.75">
      <c r="A12" s="206"/>
      <c r="B12" s="208"/>
      <c r="C12" s="208" t="s">
        <v>2208</v>
      </c>
      <c r="D12" s="209"/>
      <c r="E12" s="206"/>
      <c r="F12"/>
    </row>
    <row r="13" spans="1:6" ht="12.75">
      <c r="A13" s="206"/>
      <c r="B13" s="206"/>
      <c r="C13" s="206"/>
      <c r="D13" s="206"/>
      <c r="E13" s="206"/>
      <c r="F13"/>
    </row>
    <row r="14" spans="1:6" ht="12.75">
      <c r="A14"/>
      <c r="B14"/>
      <c r="C14"/>
      <c r="D14"/>
      <c r="E14"/>
      <c r="F14"/>
    </row>
    <row r="15" spans="1:6" ht="12.75">
      <c r="A15"/>
      <c r="B15"/>
      <c r="C15"/>
      <c r="D15"/>
      <c r="E15"/>
      <c r="F15"/>
    </row>
    <row r="16" spans="1:6" ht="12.75">
      <c r="A16"/>
      <c r="B16"/>
      <c r="C16"/>
      <c r="D16"/>
      <c r="E16"/>
      <c r="F16"/>
    </row>
    <row r="17" spans="1:6" ht="12.75">
      <c r="A17"/>
      <c r="B17"/>
      <c r="C17"/>
      <c r="D17"/>
      <c r="E17"/>
      <c r="F17"/>
    </row>
    <row r="18" spans="1:6" ht="12.75">
      <c r="A18" s="7"/>
      <c r="B18" s="8"/>
      <c r="C18" s="18"/>
      <c r="D18" s="8"/>
      <c r="E18" s="9"/>
      <c r="F18" s="15"/>
    </row>
    <row r="20" spans="1:6" ht="78.75" customHeight="1">
      <c r="C20" s="366"/>
    </row>
    <row r="79" spans="1:1">
      <c r="A79" s="28" t="s">
        <v>1743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zoomScale="80" zoomScaleNormal="80" zoomScaleSheetLayoutView="86" workbookViewId="0">
      <pane xSplit="9" ySplit="6" topLeftCell="J7" activePane="bottomRight" state="frozen"/>
      <selection activeCell="I1849" activeCellId="5" sqref="C1844:C1848 C1868 F1868 L1879 B1854 I1849:I1860"/>
      <selection pane="topRight" activeCell="I1849" activeCellId="5" sqref="C1844:C1848 C1868 F1868 L1879 B1854 I1849:I1860"/>
      <selection pane="bottomLeft" activeCell="I1849" activeCellId="5" sqref="C1844:C1848 C1868 F1868 L1879 B1854 I1849:I1860"/>
      <selection pane="bottomRight" activeCell="K9" sqref="K9"/>
    </sheetView>
  </sheetViews>
  <sheetFormatPr defaultColWidth="9.140625" defaultRowHeight="12.75"/>
  <cols>
    <col min="1" max="1" width="14" style="7" customWidth="1"/>
    <col min="2" max="2" width="15.140625" style="8" customWidth="1"/>
    <col min="3" max="3" width="33.42578125" style="18" customWidth="1"/>
    <col min="4" max="4" width="6.140625" style="18" customWidth="1"/>
    <col min="5" max="5" width="9.42578125" style="9" customWidth="1"/>
    <col min="6" max="6" width="32" style="15" customWidth="1"/>
    <col min="7" max="8" width="13.5703125" style="8" customWidth="1"/>
    <col min="9" max="9" width="12.7109375" style="8" customWidth="1"/>
    <col min="10" max="10" width="14.140625" style="10" customWidth="1"/>
    <col min="11" max="11" width="12.85546875" style="10" customWidth="1"/>
    <col min="12" max="12" width="13.85546875" style="10" customWidth="1"/>
    <col min="13" max="13" width="16.140625" style="8" customWidth="1"/>
    <col min="14" max="14" width="14.7109375" style="23" customWidth="1"/>
    <col min="15" max="15" width="35.28515625" style="8" customWidth="1"/>
    <col min="16" max="16" width="29.5703125" style="8" customWidth="1"/>
    <col min="17" max="17" width="22.7109375" style="8" customWidth="1"/>
    <col min="18" max="18" width="32.85546875" style="8" customWidth="1"/>
    <col min="19" max="19" width="18.7109375" style="8" customWidth="1"/>
    <col min="20" max="16384" width="9.140625" style="8"/>
  </cols>
  <sheetData>
    <row r="1" spans="1:18">
      <c r="A1" s="153"/>
      <c r="B1" s="18"/>
      <c r="F1" s="59"/>
      <c r="G1" s="18"/>
      <c r="H1" s="18"/>
      <c r="I1" s="18"/>
      <c r="J1" s="154"/>
      <c r="K1" s="154"/>
      <c r="L1" s="154"/>
      <c r="M1" s="18"/>
      <c r="N1" s="91"/>
      <c r="O1" s="18"/>
    </row>
    <row r="2" spans="1:18" ht="38.25" customHeight="1">
      <c r="A2" s="3" t="s">
        <v>17</v>
      </c>
      <c r="B2" s="173"/>
      <c r="C2" s="2" t="s">
        <v>18</v>
      </c>
      <c r="D2" s="2"/>
      <c r="E2" s="60"/>
      <c r="F2" s="132"/>
      <c r="G2" s="61"/>
      <c r="H2" s="61"/>
      <c r="I2" s="61"/>
      <c r="J2" s="177"/>
      <c r="K2" s="157"/>
      <c r="L2" s="174"/>
      <c r="M2" s="132"/>
      <c r="N2" s="132"/>
      <c r="O2" s="179"/>
      <c r="P2" s="176"/>
      <c r="Q2" s="155"/>
      <c r="R2" s="169"/>
    </row>
    <row r="3" spans="1:18" ht="12.75" customHeight="1">
      <c r="C3" s="8"/>
      <c r="D3" s="8"/>
      <c r="Q3" s="1" t="s">
        <v>36</v>
      </c>
    </row>
    <row r="4" spans="1:18" ht="80.25" customHeight="1">
      <c r="A4" s="42" t="s">
        <v>31</v>
      </c>
      <c r="B4" s="16" t="s">
        <v>19</v>
      </c>
      <c r="C4" s="427" t="s">
        <v>27</v>
      </c>
      <c r="D4" s="428"/>
      <c r="E4" s="429"/>
      <c r="F4" s="16" t="s">
        <v>70</v>
      </c>
      <c r="G4" s="425" t="s">
        <v>38</v>
      </c>
      <c r="H4" s="426"/>
      <c r="I4" s="426"/>
      <c r="J4" s="63" t="s">
        <v>25</v>
      </c>
      <c r="K4" s="63" t="s">
        <v>37</v>
      </c>
      <c r="L4" s="63" t="s">
        <v>29</v>
      </c>
      <c r="M4" s="64" t="s">
        <v>71</v>
      </c>
      <c r="N4" s="125" t="s">
        <v>73</v>
      </c>
      <c r="O4" s="16" t="s">
        <v>11</v>
      </c>
      <c r="P4" s="16" t="s">
        <v>12</v>
      </c>
      <c r="Q4" s="16" t="s">
        <v>30</v>
      </c>
      <c r="R4" s="16" t="s">
        <v>32</v>
      </c>
    </row>
    <row r="5" spans="1:18" ht="12.75" customHeight="1">
      <c r="A5" s="11">
        <v>1</v>
      </c>
      <c r="B5" s="12">
        <v>2</v>
      </c>
      <c r="C5" s="433">
        <v>3</v>
      </c>
      <c r="D5" s="434"/>
      <c r="E5" s="435"/>
      <c r="F5" s="16">
        <v>4</v>
      </c>
      <c r="G5" s="430" t="s">
        <v>36</v>
      </c>
      <c r="H5" s="431"/>
      <c r="I5" s="432"/>
      <c r="J5" s="13">
        <v>6</v>
      </c>
      <c r="K5" s="13">
        <v>7</v>
      </c>
      <c r="L5" s="13">
        <v>8</v>
      </c>
      <c r="M5" s="12">
        <v>9</v>
      </c>
      <c r="N5" s="24">
        <v>10</v>
      </c>
      <c r="O5" s="12">
        <v>11</v>
      </c>
      <c r="P5" s="12">
        <v>12</v>
      </c>
      <c r="Q5" s="12">
        <v>13</v>
      </c>
      <c r="R5" s="12">
        <v>14</v>
      </c>
    </row>
    <row r="6" spans="1:18" ht="12.75" customHeight="1">
      <c r="A6" s="11" t="s">
        <v>49</v>
      </c>
      <c r="B6" s="436" t="s">
        <v>50</v>
      </c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  <c r="O6" s="438"/>
      <c r="P6" s="12"/>
      <c r="Q6" s="14"/>
      <c r="R6" s="12"/>
    </row>
    <row r="7" spans="1:18" s="18" customFormat="1" ht="43.5" customHeight="1">
      <c r="A7" s="238" t="s">
        <v>1133</v>
      </c>
      <c r="B7" s="239"/>
      <c r="C7" s="439" t="s">
        <v>1131</v>
      </c>
      <c r="D7" s="443">
        <v>25</v>
      </c>
      <c r="E7" s="241"/>
      <c r="F7" s="17"/>
      <c r="G7" s="242"/>
      <c r="H7" s="242"/>
      <c r="I7" s="423">
        <v>2008</v>
      </c>
      <c r="J7" s="236"/>
      <c r="K7" s="243"/>
      <c r="L7" s="236"/>
      <c r="M7" s="245">
        <v>39497</v>
      </c>
      <c r="N7" s="287"/>
      <c r="O7" s="237" t="s">
        <v>1132</v>
      </c>
      <c r="P7" s="237"/>
      <c r="Q7" s="237" t="s">
        <v>1693</v>
      </c>
      <c r="R7" s="180"/>
    </row>
    <row r="8" spans="1:18" s="18" customFormat="1" ht="48">
      <c r="A8" s="240" t="s">
        <v>1134</v>
      </c>
      <c r="B8" s="239" t="s">
        <v>16</v>
      </c>
      <c r="C8" s="440"/>
      <c r="D8" s="444"/>
      <c r="E8" s="257">
        <v>1</v>
      </c>
      <c r="F8" s="17" t="s">
        <v>1641</v>
      </c>
      <c r="G8" s="239" t="s">
        <v>1158</v>
      </c>
      <c r="H8" s="256">
        <f>56.3-56.3</f>
        <v>0</v>
      </c>
      <c r="I8" s="442"/>
      <c r="J8" s="419" t="s">
        <v>2198</v>
      </c>
      <c r="K8" s="243"/>
      <c r="L8" s="236">
        <f>1151948.68-1151948.68</f>
        <v>0</v>
      </c>
      <c r="M8" s="245">
        <v>39497</v>
      </c>
      <c r="N8" s="288">
        <v>40017</v>
      </c>
      <c r="O8" s="290" t="s">
        <v>1650</v>
      </c>
      <c r="P8" s="101" t="s">
        <v>1642</v>
      </c>
      <c r="Q8" s="237" t="s">
        <v>1728</v>
      </c>
      <c r="R8" s="180"/>
    </row>
    <row r="9" spans="1:18" s="18" customFormat="1" ht="50.25" customHeight="1">
      <c r="A9" s="240" t="s">
        <v>1135</v>
      </c>
      <c r="B9" s="239" t="s">
        <v>16</v>
      </c>
      <c r="C9" s="440"/>
      <c r="D9" s="444"/>
      <c r="E9" s="257">
        <v>2</v>
      </c>
      <c r="F9" s="286" t="s">
        <v>1643</v>
      </c>
      <c r="G9" s="239" t="s">
        <v>1158</v>
      </c>
      <c r="H9" s="256">
        <f>39.9-39.9</f>
        <v>0</v>
      </c>
      <c r="I9" s="442"/>
      <c r="J9" s="419" t="s">
        <v>2198</v>
      </c>
      <c r="K9" s="243"/>
      <c r="L9" s="236">
        <f xml:space="preserve">  824842.67-  824842.67</f>
        <v>0</v>
      </c>
      <c r="M9" s="245">
        <v>39497</v>
      </c>
      <c r="N9" s="288" t="s">
        <v>1645</v>
      </c>
      <c r="O9" s="290" t="s">
        <v>1652</v>
      </c>
      <c r="P9" s="237" t="s">
        <v>1644</v>
      </c>
      <c r="Q9" s="237" t="s">
        <v>1728</v>
      </c>
      <c r="R9" s="180"/>
    </row>
    <row r="10" spans="1:18" ht="53.25" customHeight="1">
      <c r="A10" s="240" t="s">
        <v>1136</v>
      </c>
      <c r="B10" s="239" t="s">
        <v>16</v>
      </c>
      <c r="C10" s="440"/>
      <c r="D10" s="444"/>
      <c r="E10" s="257">
        <v>3</v>
      </c>
      <c r="F10" s="244" t="s">
        <v>1658</v>
      </c>
      <c r="G10" s="239" t="s">
        <v>1160</v>
      </c>
      <c r="H10" s="256">
        <f>81.5-81.5</f>
        <v>0</v>
      </c>
      <c r="I10" s="442"/>
      <c r="J10" s="419" t="s">
        <v>2198</v>
      </c>
      <c r="K10" s="243"/>
      <c r="L10" s="236">
        <f>1711232.7-1711232.7</f>
        <v>0</v>
      </c>
      <c r="M10" s="245">
        <v>39497</v>
      </c>
      <c r="N10" s="246">
        <v>40171</v>
      </c>
      <c r="O10" s="290" t="s">
        <v>1651</v>
      </c>
      <c r="P10" s="101" t="s">
        <v>1646</v>
      </c>
      <c r="Q10" s="237" t="s">
        <v>1728</v>
      </c>
      <c r="R10" s="12"/>
    </row>
    <row r="11" spans="1:18" ht="50.25" customHeight="1">
      <c r="A11" s="240" t="s">
        <v>1137</v>
      </c>
      <c r="B11" s="239" t="s">
        <v>16</v>
      </c>
      <c r="C11" s="440"/>
      <c r="D11" s="444"/>
      <c r="E11" s="257">
        <v>16</v>
      </c>
      <c r="F11" s="244" t="s">
        <v>1648</v>
      </c>
      <c r="G11" s="239" t="s">
        <v>1161</v>
      </c>
      <c r="H11" s="256">
        <f>68.8-68.8</f>
        <v>0</v>
      </c>
      <c r="I11" s="442"/>
      <c r="J11" s="419" t="s">
        <v>2198</v>
      </c>
      <c r="K11" s="243"/>
      <c r="L11" s="236">
        <f>1402726.89-1402726.89</f>
        <v>0</v>
      </c>
      <c r="M11" s="245">
        <v>39497</v>
      </c>
      <c r="N11" s="246">
        <v>40543</v>
      </c>
      <c r="O11" s="290" t="s">
        <v>1653</v>
      </c>
      <c r="P11" s="101" t="s">
        <v>1647</v>
      </c>
      <c r="Q11" s="237" t="s">
        <v>1728</v>
      </c>
      <c r="R11" s="12"/>
    </row>
    <row r="12" spans="1:18" ht="61.5" customHeight="1">
      <c r="A12" s="240" t="s">
        <v>1138</v>
      </c>
      <c r="B12" s="239" t="s">
        <v>16</v>
      </c>
      <c r="C12" s="440"/>
      <c r="D12" s="444"/>
      <c r="E12" s="257">
        <v>17</v>
      </c>
      <c r="F12" s="244" t="s">
        <v>1649</v>
      </c>
      <c r="G12" s="239" t="s">
        <v>1161</v>
      </c>
      <c r="H12" s="256">
        <f>40.3-40.3</f>
        <v>0</v>
      </c>
      <c r="I12" s="442"/>
      <c r="J12" s="419" t="s">
        <v>2198</v>
      </c>
      <c r="K12" s="12"/>
      <c r="L12" s="236">
        <f>842376.91-842376.91</f>
        <v>0</v>
      </c>
      <c r="M12" s="245">
        <v>39497</v>
      </c>
      <c r="N12" s="246">
        <v>39445</v>
      </c>
      <c r="O12" s="290" t="s">
        <v>1654</v>
      </c>
      <c r="P12" s="289" t="s">
        <v>1727</v>
      </c>
      <c r="Q12" s="237" t="s">
        <v>1728</v>
      </c>
      <c r="R12" s="12"/>
    </row>
    <row r="13" spans="1:18" ht="87" customHeight="1">
      <c r="A13" s="240" t="s">
        <v>1139</v>
      </c>
      <c r="B13" s="239" t="s">
        <v>16</v>
      </c>
      <c r="C13" s="440"/>
      <c r="D13" s="444"/>
      <c r="E13" s="257">
        <v>18</v>
      </c>
      <c r="F13" s="244" t="s">
        <v>1657</v>
      </c>
      <c r="G13" s="239" t="s">
        <v>1161</v>
      </c>
      <c r="H13" s="256">
        <f>40.3-40.3</f>
        <v>0</v>
      </c>
      <c r="I13" s="442"/>
      <c r="J13" s="419" t="s">
        <v>2198</v>
      </c>
      <c r="K13" s="12"/>
      <c r="L13" s="236">
        <f xml:space="preserve">  732032.17-  732032.17</f>
        <v>0</v>
      </c>
      <c r="M13" s="245">
        <v>39497</v>
      </c>
      <c r="N13" s="246"/>
      <c r="O13" s="290" t="s">
        <v>1655</v>
      </c>
      <c r="P13" s="289" t="s">
        <v>1726</v>
      </c>
      <c r="Q13" s="237" t="s">
        <v>1728</v>
      </c>
      <c r="R13" s="12"/>
    </row>
    <row r="14" spans="1:18" ht="48.75" customHeight="1">
      <c r="A14" s="240" t="s">
        <v>1140</v>
      </c>
      <c r="B14" s="239" t="s">
        <v>16</v>
      </c>
      <c r="C14" s="440"/>
      <c r="D14" s="444"/>
      <c r="E14" s="257">
        <v>19</v>
      </c>
      <c r="F14" s="244" t="s">
        <v>1656</v>
      </c>
      <c r="G14" s="239" t="s">
        <v>1161</v>
      </c>
      <c r="H14" s="256">
        <v>56.8</v>
      </c>
      <c r="I14" s="442"/>
      <c r="J14" s="419" t="s">
        <v>2198</v>
      </c>
      <c r="K14" s="243"/>
      <c r="L14" s="236">
        <v>1031747.58</v>
      </c>
      <c r="M14" s="245">
        <v>39497</v>
      </c>
      <c r="N14" s="24"/>
      <c r="O14" s="290" t="s">
        <v>1670</v>
      </c>
      <c r="P14" s="12"/>
      <c r="Q14" s="237" t="s">
        <v>1693</v>
      </c>
      <c r="R14" s="12"/>
    </row>
    <row r="15" spans="1:18" ht="51.75" customHeight="1">
      <c r="A15" s="240" t="s">
        <v>1141</v>
      </c>
      <c r="B15" s="239" t="s">
        <v>16</v>
      </c>
      <c r="C15" s="440"/>
      <c r="D15" s="444"/>
      <c r="E15" s="257">
        <v>20</v>
      </c>
      <c r="F15" s="244" t="s">
        <v>1659</v>
      </c>
      <c r="G15" s="239" t="s">
        <v>1158</v>
      </c>
      <c r="H15" s="256">
        <f>68.3-68.3</f>
        <v>0</v>
      </c>
      <c r="I15" s="442"/>
      <c r="J15" s="419" t="s">
        <v>2198</v>
      </c>
      <c r="K15" s="243"/>
      <c r="L15" s="236">
        <f>1398649.2-1398649.2</f>
        <v>0</v>
      </c>
      <c r="M15" s="245">
        <v>39497</v>
      </c>
      <c r="N15" s="246">
        <v>40968</v>
      </c>
      <c r="O15" s="290" t="s">
        <v>1660</v>
      </c>
      <c r="P15" s="101" t="s">
        <v>1661</v>
      </c>
      <c r="Q15" s="237" t="s">
        <v>1728</v>
      </c>
      <c r="R15" s="12"/>
    </row>
    <row r="16" spans="1:18" ht="41.25" customHeight="1">
      <c r="A16" s="240" t="s">
        <v>1142</v>
      </c>
      <c r="B16" s="239" t="s">
        <v>16</v>
      </c>
      <c r="C16" s="440"/>
      <c r="D16" s="444"/>
      <c r="E16" s="257">
        <v>21</v>
      </c>
      <c r="F16" s="244" t="s">
        <v>1662</v>
      </c>
      <c r="G16" s="239" t="s">
        <v>1158</v>
      </c>
      <c r="H16" s="256">
        <f>39.7-39.7</f>
        <v>0</v>
      </c>
      <c r="I16" s="442"/>
      <c r="J16" s="419" t="s">
        <v>2198</v>
      </c>
      <c r="K16" s="243"/>
      <c r="L16" s="236">
        <f>816655.65-816655.65</f>
        <v>0</v>
      </c>
      <c r="M16" s="245">
        <v>39497</v>
      </c>
      <c r="N16" s="24"/>
      <c r="O16" s="290" t="s">
        <v>1664</v>
      </c>
      <c r="P16" s="101" t="s">
        <v>1667</v>
      </c>
      <c r="Q16" s="237" t="s">
        <v>1728</v>
      </c>
      <c r="R16" s="12"/>
    </row>
    <row r="17" spans="1:18" ht="66" customHeight="1">
      <c r="A17" s="240" t="s">
        <v>1143</v>
      </c>
      <c r="B17" s="239" t="s">
        <v>16</v>
      </c>
      <c r="C17" s="440"/>
      <c r="D17" s="444"/>
      <c r="E17" s="257">
        <v>22</v>
      </c>
      <c r="F17" s="244" t="s">
        <v>1663</v>
      </c>
      <c r="G17" s="239" t="s">
        <v>1158</v>
      </c>
      <c r="H17" s="256">
        <f>81.6-81.6</f>
        <v>0</v>
      </c>
      <c r="I17" s="442"/>
      <c r="J17" s="419" t="s">
        <v>2198</v>
      </c>
      <c r="K17" s="12"/>
      <c r="L17" s="236">
        <f>1713329.8-1713329.8</f>
        <v>0</v>
      </c>
      <c r="M17" s="245">
        <v>39497</v>
      </c>
      <c r="N17" s="246">
        <v>39445</v>
      </c>
      <c r="O17" s="290" t="s">
        <v>1665</v>
      </c>
      <c r="P17" s="289" t="s">
        <v>1722</v>
      </c>
      <c r="Q17" s="237" t="s">
        <v>1728</v>
      </c>
      <c r="R17" s="12"/>
    </row>
    <row r="18" spans="1:18" ht="54" customHeight="1">
      <c r="A18" s="240" t="s">
        <v>1144</v>
      </c>
      <c r="B18" s="239" t="s">
        <v>16</v>
      </c>
      <c r="C18" s="440"/>
      <c r="D18" s="444"/>
      <c r="E18" s="257">
        <v>24</v>
      </c>
      <c r="F18" s="244" t="s">
        <v>1669</v>
      </c>
      <c r="G18" s="239" t="s">
        <v>1159</v>
      </c>
      <c r="H18" s="256">
        <f>40.2-40.2</f>
        <v>0</v>
      </c>
      <c r="I18" s="442"/>
      <c r="J18" s="419" t="s">
        <v>2198</v>
      </c>
      <c r="K18" s="243"/>
      <c r="L18" s="236">
        <f xml:space="preserve">  840286.53-  840286.53</f>
        <v>0</v>
      </c>
      <c r="M18" s="245">
        <v>39497</v>
      </c>
      <c r="N18" s="24"/>
      <c r="O18" s="290" t="s">
        <v>1666</v>
      </c>
      <c r="P18" s="101" t="s">
        <v>1668</v>
      </c>
      <c r="Q18" s="237" t="s">
        <v>1728</v>
      </c>
      <c r="R18" s="12"/>
    </row>
    <row r="19" spans="1:18" ht="50.25" customHeight="1">
      <c r="A19" s="240" t="s">
        <v>1145</v>
      </c>
      <c r="B19" s="239" t="s">
        <v>16</v>
      </c>
      <c r="C19" s="440"/>
      <c r="D19" s="444"/>
      <c r="E19" s="257">
        <v>25</v>
      </c>
      <c r="F19" s="244" t="s">
        <v>1675</v>
      </c>
      <c r="G19" s="239" t="s">
        <v>1159</v>
      </c>
      <c r="H19" s="256">
        <f>40.1-40.1</f>
        <v>0</v>
      </c>
      <c r="I19" s="442"/>
      <c r="J19" s="419" t="s">
        <v>2198</v>
      </c>
      <c r="K19" s="243"/>
      <c r="L19" s="236">
        <f>851580.41-851580.41</f>
        <v>0</v>
      </c>
      <c r="M19" s="245">
        <v>39497</v>
      </c>
      <c r="N19" s="24"/>
      <c r="O19" s="290" t="s">
        <v>1671</v>
      </c>
      <c r="P19" s="101" t="s">
        <v>1676</v>
      </c>
      <c r="Q19" s="237" t="s">
        <v>1728</v>
      </c>
      <c r="R19" s="12"/>
    </row>
    <row r="20" spans="1:18" ht="42.75" customHeight="1">
      <c r="A20" s="240" t="s">
        <v>1146</v>
      </c>
      <c r="B20" s="239" t="s">
        <v>16</v>
      </c>
      <c r="C20" s="440"/>
      <c r="D20" s="444"/>
      <c r="E20" s="257">
        <v>28</v>
      </c>
      <c r="F20" s="244" t="s">
        <v>1679</v>
      </c>
      <c r="G20" s="239" t="s">
        <v>1160</v>
      </c>
      <c r="H20" s="256">
        <f>40.1-40.1</f>
        <v>0</v>
      </c>
      <c r="I20" s="442"/>
      <c r="J20" s="419" t="s">
        <v>2198</v>
      </c>
      <c r="K20" s="243"/>
      <c r="L20" s="236">
        <f xml:space="preserve">  825890.78-  825890.78</f>
        <v>0</v>
      </c>
      <c r="M20" s="245">
        <v>39497</v>
      </c>
      <c r="N20" s="24"/>
      <c r="O20" s="290" t="s">
        <v>1672</v>
      </c>
      <c r="P20" s="101" t="s">
        <v>1680</v>
      </c>
      <c r="Q20" s="237" t="s">
        <v>1728</v>
      </c>
      <c r="R20" s="12"/>
    </row>
    <row r="21" spans="1:18" ht="74.25" customHeight="1">
      <c r="A21" s="240" t="s">
        <v>1147</v>
      </c>
      <c r="B21" s="239" t="s">
        <v>16</v>
      </c>
      <c r="C21" s="440"/>
      <c r="D21" s="444"/>
      <c r="E21" s="257">
        <v>36</v>
      </c>
      <c r="F21" s="244" t="s">
        <v>1681</v>
      </c>
      <c r="G21" s="239" t="s">
        <v>1161</v>
      </c>
      <c r="H21" s="256">
        <f>40.1-40.1</f>
        <v>0</v>
      </c>
      <c r="I21" s="442"/>
      <c r="J21" s="419" t="s">
        <v>2198</v>
      </c>
      <c r="K21" s="243"/>
      <c r="L21" s="236">
        <f>844467.06-844467.06</f>
        <v>0</v>
      </c>
      <c r="M21" s="245">
        <v>39497</v>
      </c>
      <c r="N21" s="246">
        <v>41575</v>
      </c>
      <c r="O21" s="290" t="s">
        <v>1673</v>
      </c>
      <c r="P21" s="289" t="s">
        <v>1682</v>
      </c>
      <c r="Q21" s="237" t="s">
        <v>1728</v>
      </c>
      <c r="R21" s="12"/>
    </row>
    <row r="22" spans="1:18" ht="48.75" customHeight="1">
      <c r="A22" s="240" t="s">
        <v>1148</v>
      </c>
      <c r="B22" s="239" t="s">
        <v>16</v>
      </c>
      <c r="C22" s="441"/>
      <c r="D22" s="445"/>
      <c r="E22" s="257">
        <v>37</v>
      </c>
      <c r="F22" s="244" t="s">
        <v>1677</v>
      </c>
      <c r="G22" s="239" t="s">
        <v>1161</v>
      </c>
      <c r="H22" s="256">
        <f>40.2-40.2</f>
        <v>0</v>
      </c>
      <c r="I22" s="424"/>
      <c r="J22" s="419" t="s">
        <v>2198</v>
      </c>
      <c r="K22" s="243"/>
      <c r="L22" s="236">
        <f xml:space="preserve">  822795.92-  822795.92</f>
        <v>0</v>
      </c>
      <c r="M22" s="245">
        <v>39497</v>
      </c>
      <c r="N22" s="246">
        <v>40877</v>
      </c>
      <c r="O22" s="290" t="s">
        <v>1674</v>
      </c>
      <c r="P22" s="101" t="s">
        <v>1678</v>
      </c>
      <c r="Q22" s="237" t="s">
        <v>1728</v>
      </c>
      <c r="R22" s="12"/>
    </row>
    <row r="23" spans="1:18" ht="39.75" customHeight="1">
      <c r="A23" s="291" t="s">
        <v>1149</v>
      </c>
      <c r="B23" s="259" t="s">
        <v>16</v>
      </c>
      <c r="C23" s="292" t="s">
        <v>1153</v>
      </c>
      <c r="D23" s="293">
        <v>1</v>
      </c>
      <c r="E23" s="298">
        <v>1</v>
      </c>
      <c r="F23" s="255" t="s">
        <v>1683</v>
      </c>
      <c r="G23" s="292" t="s">
        <v>1158</v>
      </c>
      <c r="H23" s="258">
        <f>30.7-30.7</f>
        <v>0</v>
      </c>
      <c r="I23" s="294"/>
      <c r="J23" s="367">
        <v>318149.93</v>
      </c>
      <c r="K23" s="295"/>
      <c r="L23" s="296">
        <f xml:space="preserve">  318149.93-  318149.93</f>
        <v>0</v>
      </c>
      <c r="M23" s="297">
        <v>39477</v>
      </c>
      <c r="N23" s="260">
        <v>43866</v>
      </c>
      <c r="O23" s="259" t="s">
        <v>1125</v>
      </c>
      <c r="P23" s="259" t="s">
        <v>1684</v>
      </c>
      <c r="Q23" s="354" t="s">
        <v>1728</v>
      </c>
      <c r="R23" s="12"/>
    </row>
    <row r="24" spans="1:18" ht="67.5" customHeight="1">
      <c r="A24" s="238" t="s">
        <v>1150</v>
      </c>
      <c r="B24" s="239" t="s">
        <v>16</v>
      </c>
      <c r="C24" s="250" t="s">
        <v>1687</v>
      </c>
      <c r="D24" s="421" t="s">
        <v>1151</v>
      </c>
      <c r="E24" s="12">
        <v>11</v>
      </c>
      <c r="F24" s="101" t="s">
        <v>1154</v>
      </c>
      <c r="G24" s="249" t="s">
        <v>1127</v>
      </c>
      <c r="H24" s="256">
        <v>40.5</v>
      </c>
      <c r="I24" s="423">
        <v>2011</v>
      </c>
      <c r="J24" s="320">
        <v>1032882.5</v>
      </c>
      <c r="K24" s="235"/>
      <c r="L24" s="95">
        <f xml:space="preserve">  539430.44-  539430.44</f>
        <v>0</v>
      </c>
      <c r="M24" s="247">
        <v>42765</v>
      </c>
      <c r="N24" s="299" t="s">
        <v>1686</v>
      </c>
      <c r="O24" s="235" t="s">
        <v>1126</v>
      </c>
      <c r="P24" s="101" t="s">
        <v>1685</v>
      </c>
      <c r="Q24" s="237"/>
      <c r="R24" s="12"/>
    </row>
    <row r="25" spans="1:18" ht="54.75" customHeight="1">
      <c r="A25" s="238" t="s">
        <v>1152</v>
      </c>
      <c r="B25" s="239" t="s">
        <v>16</v>
      </c>
      <c r="C25" s="250" t="s">
        <v>1157</v>
      </c>
      <c r="D25" s="422"/>
      <c r="E25" s="12">
        <v>13</v>
      </c>
      <c r="F25" s="251" t="s">
        <v>1130</v>
      </c>
      <c r="H25" s="256">
        <f>44.1-44.1</f>
        <v>0</v>
      </c>
      <c r="I25" s="424"/>
      <c r="J25" s="321">
        <v>587379.81000000006</v>
      </c>
      <c r="K25" s="243"/>
      <c r="L25" s="95">
        <f>587379.81-587379.81</f>
        <v>0</v>
      </c>
      <c r="M25" s="247">
        <v>40877</v>
      </c>
      <c r="N25" s="247">
        <v>42132</v>
      </c>
      <c r="O25" s="235" t="s">
        <v>1128</v>
      </c>
      <c r="P25" s="254" t="s">
        <v>1129</v>
      </c>
      <c r="Q25" s="237"/>
      <c r="R25" s="12"/>
    </row>
    <row r="26" spans="1:18" ht="43.5" customHeight="1">
      <c r="A26" s="238" t="s">
        <v>1156</v>
      </c>
      <c r="B26" s="239" t="s">
        <v>1688</v>
      </c>
      <c r="C26" s="248" t="s">
        <v>1155</v>
      </c>
      <c r="D26" s="252">
        <v>40</v>
      </c>
      <c r="E26" s="235"/>
      <c r="F26" s="251" t="s">
        <v>1689</v>
      </c>
      <c r="G26" s="249"/>
      <c r="H26" s="256">
        <v>32.5</v>
      </c>
      <c r="I26" s="253">
        <v>1958</v>
      </c>
      <c r="J26" s="320">
        <v>54079</v>
      </c>
      <c r="K26" s="234"/>
      <c r="L26" s="95">
        <v>0</v>
      </c>
      <c r="M26" s="12"/>
      <c r="N26" s="24"/>
      <c r="O26" s="101" t="s">
        <v>1593</v>
      </c>
      <c r="P26" s="12"/>
      <c r="Q26" s="237" t="s">
        <v>1693</v>
      </c>
      <c r="R26" s="12"/>
    </row>
  </sheetData>
  <mergeCells count="10">
    <mergeCell ref="D24:D25"/>
    <mergeCell ref="I24:I25"/>
    <mergeCell ref="G4:I4"/>
    <mergeCell ref="C4:E4"/>
    <mergeCell ref="G5:I5"/>
    <mergeCell ref="C5:E5"/>
    <mergeCell ref="B6:O6"/>
    <mergeCell ref="C7:C22"/>
    <mergeCell ref="I7:I22"/>
    <mergeCell ref="D7:D22"/>
  </mergeCells>
  <phoneticPr fontId="11" type="noConversion"/>
  <pageMargins left="0.78740157480314965" right="0.39370078740157483" top="0.98425196850393704" bottom="0.98425196850393704" header="0.51181102362204722" footer="0.51181102362204722"/>
  <pageSetup paperSize="9" scale="40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4"/>
  <sheetViews>
    <sheetView zoomScale="94" zoomScaleNormal="94" workbookViewId="0">
      <pane xSplit="1" ySplit="5" topLeftCell="E6" activePane="bottomRight" state="frozen"/>
      <selection activeCell="I1849" activeCellId="5" sqref="C1844:C1848 C1868 F1868 L1879 B1854 I1849:I1860"/>
      <selection pane="topRight" activeCell="I1849" activeCellId="5" sqref="C1844:C1848 C1868 F1868 L1879 B1854 I1849:I1860"/>
      <selection pane="bottomLeft" activeCell="I1849" activeCellId="5" sqref="C1844:C1848 C1868 F1868 L1879 B1854 I1849:I1860"/>
      <selection pane="bottomRight" activeCell="J35" sqref="J35"/>
    </sheetView>
  </sheetViews>
  <sheetFormatPr defaultColWidth="9.140625" defaultRowHeight="11.25"/>
  <cols>
    <col min="1" max="1" width="11.85546875" style="29" customWidth="1"/>
    <col min="2" max="2" width="43.85546875" style="28" customWidth="1"/>
    <col min="3" max="3" width="41.42578125" style="28" customWidth="1"/>
    <col min="4" max="4" width="29.42578125" style="29" customWidth="1"/>
    <col min="5" max="5" width="16.5703125" style="28" customWidth="1"/>
    <col min="6" max="6" width="11.7109375" style="28" customWidth="1"/>
    <col min="7" max="7" width="11.42578125" style="28" customWidth="1"/>
    <col min="8" max="8" width="14.28515625" style="28" customWidth="1"/>
    <col min="9" max="9" width="13.42578125" style="28" customWidth="1"/>
    <col min="10" max="10" width="17.28515625" style="28" customWidth="1"/>
    <col min="11" max="11" width="16.42578125" style="28" customWidth="1"/>
    <col min="12" max="12" width="13.28515625" style="30" customWidth="1"/>
    <col min="13" max="13" width="33.5703125" style="28" customWidth="1"/>
    <col min="14" max="14" width="26.140625" style="28" customWidth="1"/>
    <col min="15" max="15" width="21.85546875" style="28" customWidth="1"/>
    <col min="16" max="16" width="30.140625" style="28" customWidth="1"/>
    <col min="17" max="17" width="23.85546875" style="28" customWidth="1"/>
    <col min="18" max="18" width="23.28515625" style="28" customWidth="1"/>
    <col min="19" max="16384" width="9.140625" style="28"/>
  </cols>
  <sheetData>
    <row r="1" spans="1:17">
      <c r="F1" s="29"/>
    </row>
    <row r="2" spans="1:17" ht="33.75" customHeight="1">
      <c r="A2" s="32" t="s">
        <v>17</v>
      </c>
      <c r="B2" s="55" t="s">
        <v>18</v>
      </c>
      <c r="C2" s="55"/>
      <c r="D2" s="133"/>
      <c r="E2" s="118"/>
      <c r="H2" s="29"/>
      <c r="J2" s="118"/>
      <c r="L2" s="118"/>
      <c r="N2" s="175"/>
    </row>
    <row r="3" spans="1:17" ht="8.25" customHeight="1">
      <c r="A3" s="28"/>
      <c r="C3" s="100"/>
      <c r="O3" s="28" t="s">
        <v>36</v>
      </c>
    </row>
    <row r="4" spans="1:17" ht="80.25" customHeight="1">
      <c r="A4" s="33" t="s">
        <v>31</v>
      </c>
      <c r="B4" s="33" t="s">
        <v>19</v>
      </c>
      <c r="C4" s="346" t="s">
        <v>27</v>
      </c>
      <c r="D4" s="38" t="s">
        <v>70</v>
      </c>
      <c r="E4" s="446" t="s">
        <v>38</v>
      </c>
      <c r="F4" s="447"/>
      <c r="G4" s="448"/>
      <c r="H4" s="33" t="s">
        <v>25</v>
      </c>
      <c r="I4" s="33" t="s">
        <v>37</v>
      </c>
      <c r="J4" s="33" t="s">
        <v>29</v>
      </c>
      <c r="K4" s="33" t="s">
        <v>71</v>
      </c>
      <c r="L4" s="92" t="s">
        <v>10</v>
      </c>
      <c r="M4" s="117" t="s">
        <v>11</v>
      </c>
      <c r="N4" s="117" t="s">
        <v>12</v>
      </c>
      <c r="O4" s="117" t="s">
        <v>30</v>
      </c>
      <c r="P4" s="117" t="s">
        <v>32</v>
      </c>
    </row>
    <row r="5" spans="1:17" ht="12.75" customHeight="1">
      <c r="A5" s="35">
        <v>1</v>
      </c>
      <c r="B5" s="35">
        <v>2</v>
      </c>
      <c r="C5" s="347">
        <v>3</v>
      </c>
      <c r="D5" s="65">
        <v>4</v>
      </c>
      <c r="E5" s="451" t="s">
        <v>68</v>
      </c>
      <c r="F5" s="452"/>
      <c r="G5" s="453"/>
      <c r="H5" s="35">
        <v>6</v>
      </c>
      <c r="I5" s="35">
        <v>7</v>
      </c>
      <c r="J5" s="35">
        <v>8</v>
      </c>
      <c r="K5" s="35">
        <v>9</v>
      </c>
      <c r="L5" s="35">
        <v>10</v>
      </c>
      <c r="M5" s="35">
        <v>11</v>
      </c>
      <c r="N5" s="35">
        <v>12</v>
      </c>
      <c r="O5" s="35" t="s">
        <v>1</v>
      </c>
      <c r="P5" s="35">
        <v>14</v>
      </c>
    </row>
    <row r="6" spans="1:17" ht="12.75" customHeight="1">
      <c r="A6" s="42" t="s">
        <v>13</v>
      </c>
      <c r="B6" s="449" t="s">
        <v>64</v>
      </c>
      <c r="C6" s="450"/>
      <c r="D6" s="135"/>
      <c r="E6" s="39" t="s">
        <v>1725</v>
      </c>
      <c r="F6" s="40" t="s">
        <v>1724</v>
      </c>
      <c r="G6" s="39" t="s">
        <v>1723</v>
      </c>
      <c r="H6" s="33"/>
      <c r="I6" s="33"/>
      <c r="J6" s="33"/>
      <c r="K6" s="33"/>
      <c r="L6" s="35"/>
      <c r="M6" s="33"/>
      <c r="N6" s="33"/>
      <c r="O6" s="33"/>
      <c r="P6" s="33"/>
    </row>
    <row r="7" spans="1:17" ht="88.5" customHeight="1">
      <c r="A7" s="113" t="s">
        <v>1124</v>
      </c>
      <c r="B7" s="352" t="s">
        <v>1734</v>
      </c>
      <c r="C7" s="358" t="s">
        <v>1732</v>
      </c>
      <c r="D7" s="266" t="s">
        <v>1735</v>
      </c>
      <c r="E7" s="266" t="s">
        <v>1740</v>
      </c>
      <c r="F7" s="353"/>
      <c r="G7" s="363">
        <v>6</v>
      </c>
      <c r="H7" s="276">
        <v>330000</v>
      </c>
      <c r="I7" s="312">
        <v>0</v>
      </c>
      <c r="J7" s="312">
        <v>182376.42</v>
      </c>
      <c r="K7" s="266" t="s">
        <v>1736</v>
      </c>
      <c r="L7" s="182"/>
      <c r="M7" s="376" t="s">
        <v>1739</v>
      </c>
      <c r="N7" s="182"/>
      <c r="O7" s="19" t="s">
        <v>1980</v>
      </c>
      <c r="P7" s="365"/>
      <c r="Q7" s="364"/>
    </row>
    <row r="8" spans="1:17" ht="11.25" customHeight="1">
      <c r="A8" s="113"/>
      <c r="B8" s="138"/>
      <c r="C8" s="147"/>
      <c r="D8" s="139"/>
      <c r="E8" s="139"/>
      <c r="F8" s="140"/>
      <c r="G8" s="138"/>
      <c r="H8" s="141"/>
      <c r="I8" s="142"/>
      <c r="J8" s="142"/>
      <c r="K8" s="143"/>
      <c r="L8" s="143"/>
      <c r="M8" s="136"/>
      <c r="N8" s="139"/>
      <c r="O8" s="138"/>
      <c r="P8" s="138"/>
    </row>
    <row r="9" spans="1:17" ht="11.25" customHeight="1">
      <c r="A9" s="137"/>
      <c r="B9" s="138"/>
      <c r="C9" s="147"/>
      <c r="D9" s="178"/>
      <c r="E9" s="178"/>
      <c r="F9" s="140"/>
      <c r="G9" s="138"/>
      <c r="H9" s="141"/>
      <c r="I9" s="142"/>
      <c r="J9" s="142"/>
      <c r="K9" s="170"/>
      <c r="L9" s="170"/>
      <c r="M9" s="136"/>
      <c r="N9" s="178"/>
      <c r="O9" s="138"/>
      <c r="P9" s="138"/>
    </row>
    <row r="10" spans="1:17" ht="11.25" customHeight="1">
      <c r="A10" s="137"/>
      <c r="B10" s="138"/>
      <c r="C10" s="147"/>
      <c r="D10" s="178"/>
      <c r="E10" s="178"/>
      <c r="F10" s="140"/>
      <c r="G10" s="138"/>
      <c r="H10" s="141"/>
      <c r="I10" s="142"/>
      <c r="J10" s="142"/>
      <c r="K10" s="170"/>
      <c r="L10" s="170"/>
      <c r="M10" s="136"/>
      <c r="N10" s="178"/>
      <c r="O10" s="138"/>
      <c r="P10" s="138"/>
    </row>
    <row r="11" spans="1:17">
      <c r="A11" s="199"/>
      <c r="B11" s="200"/>
      <c r="C11" s="200"/>
      <c r="D11" s="178"/>
      <c r="E11" s="178"/>
      <c r="F11" s="140"/>
      <c r="G11" s="138"/>
      <c r="H11" s="141"/>
      <c r="I11" s="142"/>
      <c r="J11" s="142"/>
      <c r="K11" s="170"/>
      <c r="L11" s="170"/>
      <c r="M11" s="136"/>
      <c r="N11" s="178"/>
      <c r="O11" s="138"/>
      <c r="P11" s="138"/>
    </row>
    <row r="12" spans="1:17">
      <c r="A12" s="137"/>
      <c r="B12" s="138"/>
      <c r="C12" s="147"/>
      <c r="D12" s="178"/>
      <c r="E12" s="178"/>
      <c r="F12" s="140"/>
      <c r="G12" s="138"/>
      <c r="H12" s="141"/>
      <c r="I12" s="142"/>
      <c r="J12" s="142"/>
      <c r="K12" s="170"/>
      <c r="L12" s="170"/>
      <c r="M12" s="136"/>
      <c r="N12" s="178"/>
      <c r="O12" s="138"/>
      <c r="P12" s="138"/>
    </row>
    <row r="13" spans="1:17">
      <c r="A13" s="137"/>
      <c r="B13" s="138"/>
      <c r="C13" s="147"/>
      <c r="D13" s="178"/>
      <c r="E13" s="178"/>
      <c r="F13" s="140"/>
      <c r="G13" s="138"/>
      <c r="H13" s="141"/>
      <c r="I13" s="142"/>
      <c r="J13" s="142"/>
      <c r="K13" s="170"/>
      <c r="L13" s="170"/>
      <c r="M13" s="136"/>
      <c r="N13" s="178"/>
      <c r="O13" s="138"/>
      <c r="P13" s="138"/>
    </row>
    <row r="14" spans="1:17">
      <c r="A14" s="137"/>
      <c r="B14" s="138"/>
      <c r="C14" s="147"/>
      <c r="D14" s="178"/>
      <c r="E14" s="178"/>
      <c r="F14" s="140"/>
      <c r="G14" s="138"/>
      <c r="H14" s="141"/>
      <c r="I14" s="142"/>
      <c r="J14" s="142"/>
      <c r="K14" s="170"/>
      <c r="L14" s="170"/>
      <c r="M14" s="136"/>
      <c r="N14" s="178"/>
      <c r="O14" s="138"/>
      <c r="P14" s="138"/>
    </row>
    <row r="15" spans="1:17">
      <c r="A15" s="137"/>
      <c r="B15" s="138"/>
      <c r="C15" s="147"/>
      <c r="D15" s="178"/>
      <c r="E15" s="178"/>
      <c r="F15" s="140"/>
      <c r="G15" s="138"/>
      <c r="H15" s="141"/>
      <c r="I15" s="142"/>
      <c r="J15" s="142"/>
      <c r="K15" s="170"/>
      <c r="L15" s="170"/>
      <c r="M15" s="136"/>
      <c r="N15" s="178"/>
      <c r="O15" s="138"/>
      <c r="P15" s="138"/>
    </row>
    <row r="16" spans="1:17">
      <c r="A16" s="137"/>
      <c r="B16" s="138"/>
      <c r="C16" s="147"/>
      <c r="D16" s="178"/>
      <c r="E16" s="178"/>
      <c r="F16" s="140"/>
      <c r="G16" s="138"/>
      <c r="H16" s="141"/>
      <c r="I16" s="142"/>
      <c r="J16" s="142"/>
      <c r="K16" s="170"/>
      <c r="L16" s="170"/>
      <c r="M16" s="136"/>
      <c r="N16" s="178"/>
      <c r="O16" s="138"/>
      <c r="P16" s="138"/>
    </row>
    <row r="17" spans="1:16">
      <c r="A17" s="137"/>
      <c r="B17" s="138"/>
      <c r="C17" s="147"/>
      <c r="D17" s="178"/>
      <c r="E17" s="178"/>
      <c r="F17" s="140"/>
      <c r="G17" s="138"/>
      <c r="H17" s="141"/>
      <c r="I17" s="142"/>
      <c r="J17" s="142"/>
      <c r="K17" s="170"/>
      <c r="L17" s="170"/>
      <c r="M17" s="136"/>
      <c r="N17" s="178"/>
      <c r="O17" s="138"/>
      <c r="P17" s="138"/>
    </row>
    <row r="18" spans="1:16">
      <c r="A18" s="137"/>
      <c r="B18" s="138"/>
      <c r="C18" s="147"/>
      <c r="D18" s="178"/>
      <c r="E18" s="178"/>
      <c r="F18" s="140"/>
      <c r="G18" s="138"/>
      <c r="H18" s="141"/>
      <c r="I18" s="142"/>
      <c r="J18" s="142"/>
      <c r="K18" s="170"/>
      <c r="L18" s="170"/>
      <c r="M18" s="136"/>
      <c r="N18" s="178"/>
      <c r="O18" s="138"/>
      <c r="P18" s="138"/>
    </row>
    <row r="19" spans="1:16">
      <c r="A19" s="137"/>
      <c r="B19" s="138"/>
      <c r="C19" s="147"/>
      <c r="D19" s="178"/>
      <c r="E19" s="178"/>
      <c r="F19" s="140"/>
      <c r="G19" s="138"/>
      <c r="H19" s="141"/>
      <c r="I19" s="142"/>
      <c r="J19" s="142"/>
      <c r="K19" s="170"/>
      <c r="L19" s="170"/>
      <c r="M19" s="136"/>
      <c r="N19" s="178"/>
      <c r="O19" s="138"/>
      <c r="P19" s="138"/>
    </row>
    <row r="20" spans="1:16">
      <c r="A20" s="137"/>
      <c r="B20" s="138"/>
      <c r="C20" s="147"/>
      <c r="D20" s="178"/>
      <c r="E20" s="178"/>
      <c r="F20" s="140"/>
      <c r="G20" s="138"/>
      <c r="H20" s="141"/>
      <c r="I20" s="142"/>
      <c r="J20" s="142"/>
      <c r="K20" s="170"/>
      <c r="L20" s="170"/>
      <c r="M20" s="136"/>
      <c r="N20" s="178"/>
      <c r="O20" s="138"/>
      <c r="P20" s="138"/>
    </row>
    <row r="21" spans="1:16">
      <c r="A21" s="137"/>
      <c r="B21" s="138"/>
      <c r="C21" s="147"/>
      <c r="D21" s="178"/>
      <c r="E21" s="178"/>
      <c r="F21" s="140"/>
      <c r="G21" s="138"/>
      <c r="H21" s="141"/>
      <c r="I21" s="142"/>
      <c r="J21" s="142"/>
      <c r="K21" s="170"/>
      <c r="L21" s="170"/>
      <c r="M21" s="136"/>
      <c r="N21" s="178"/>
      <c r="O21" s="138"/>
      <c r="P21" s="138"/>
    </row>
    <row r="22" spans="1:16">
      <c r="A22" s="137"/>
      <c r="B22" s="138"/>
      <c r="C22" s="147"/>
      <c r="D22" s="178"/>
      <c r="E22" s="178"/>
      <c r="F22" s="140"/>
      <c r="G22" s="138"/>
      <c r="H22" s="141"/>
      <c r="I22" s="142"/>
      <c r="J22" s="142"/>
      <c r="K22" s="170"/>
      <c r="L22" s="170"/>
      <c r="M22" s="136"/>
      <c r="N22" s="178"/>
      <c r="O22" s="138"/>
      <c r="P22" s="138"/>
    </row>
    <row r="23" spans="1:16">
      <c r="A23" s="137"/>
      <c r="B23" s="138"/>
      <c r="C23" s="147"/>
      <c r="D23" s="178"/>
      <c r="E23" s="178"/>
      <c r="F23" s="140"/>
      <c r="G23" s="138"/>
      <c r="H23" s="141"/>
      <c r="I23" s="142"/>
      <c r="J23" s="142"/>
      <c r="K23" s="170"/>
      <c r="L23" s="170"/>
      <c r="M23" s="136"/>
      <c r="N23" s="178"/>
      <c r="O23" s="138"/>
      <c r="P23" s="138"/>
    </row>
    <row r="24" spans="1:16">
      <c r="A24" s="137"/>
      <c r="B24" s="138"/>
      <c r="C24" s="147"/>
      <c r="D24" s="178"/>
      <c r="E24" s="178"/>
      <c r="F24" s="140"/>
      <c r="G24" s="138"/>
      <c r="H24" s="141"/>
      <c r="I24" s="142"/>
      <c r="J24" s="142"/>
      <c r="K24" s="170"/>
      <c r="L24" s="170"/>
      <c r="M24" s="136"/>
      <c r="N24" s="178"/>
      <c r="O24" s="138"/>
      <c r="P24" s="138"/>
    </row>
  </sheetData>
  <sheetProtection selectLockedCells="1" selectUnlockedCells="1"/>
  <mergeCells count="3">
    <mergeCell ref="E4:G4"/>
    <mergeCell ref="B6:C6"/>
    <mergeCell ref="E5:G5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35" fitToHeight="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6"/>
  <sheetViews>
    <sheetView zoomScale="98" zoomScaleNormal="98" zoomScaleSheetLayoutView="80" workbookViewId="0">
      <pane xSplit="4" ySplit="5" topLeftCell="E6" activePane="bottomRight" state="frozen"/>
      <selection activeCell="L1879" activeCellId="3" sqref="C1844:C1848 C1868 F1868 L1879"/>
      <selection pane="topRight" activeCell="L1879" activeCellId="3" sqref="C1844:C1848 C1868 F1868 L1879"/>
      <selection pane="bottomLeft" activeCell="L1879" activeCellId="3" sqref="C1844:C1848 C1868 F1868 L1879"/>
      <selection pane="bottomRight" activeCell="B21" sqref="B21"/>
    </sheetView>
  </sheetViews>
  <sheetFormatPr defaultColWidth="9.140625" defaultRowHeight="12.75"/>
  <cols>
    <col min="1" max="1" width="9.85546875" style="28" customWidth="1"/>
    <col min="2" max="2" width="28.7109375" style="28" customWidth="1"/>
    <col min="3" max="3" width="33.5703125" style="28" customWidth="1"/>
    <col min="4" max="4" width="28.140625" style="28" customWidth="1"/>
    <col min="5" max="5" width="20.140625" style="28" customWidth="1"/>
    <col min="6" max="6" width="12.85546875" style="28" customWidth="1"/>
    <col min="7" max="7" width="12.5703125" style="28" customWidth="1"/>
    <col min="8" max="8" width="14.140625" style="28" customWidth="1"/>
    <col min="9" max="9" width="12.140625" style="28" customWidth="1"/>
    <col min="10" max="10" width="15.28515625" style="28" customWidth="1"/>
    <col min="11" max="11" width="13.85546875" style="28" customWidth="1"/>
    <col min="12" max="12" width="13.85546875" style="30" customWidth="1"/>
    <col min="13" max="13" width="30.28515625" style="28" customWidth="1"/>
    <col min="14" max="14" width="26.85546875" style="28" customWidth="1"/>
    <col min="15" max="15" width="22.28515625" style="28" customWidth="1"/>
    <col min="16" max="16" width="32.28515625" style="28" customWidth="1"/>
    <col min="17" max="17" width="19.28515625" style="28" customWidth="1"/>
    <col min="18" max="18" width="9.140625" style="28"/>
    <col min="19" max="19" width="29.85546875" style="28" customWidth="1"/>
    <col min="20" max="20" width="24.85546875" style="28" customWidth="1"/>
    <col min="21" max="24" width="9.140625" style="28"/>
    <col min="25" max="25" width="8.85546875" customWidth="1"/>
    <col min="26" max="16384" width="9.140625" style="28"/>
  </cols>
  <sheetData>
    <row r="1" spans="1:25" ht="21.75" customHeight="1">
      <c r="F1" s="29"/>
    </row>
    <row r="2" spans="1:25" ht="17.25" customHeight="1">
      <c r="A2" s="31" t="s">
        <v>17</v>
      </c>
      <c r="B2" s="454" t="s">
        <v>18</v>
      </c>
      <c r="C2" s="454"/>
      <c r="D2" s="126"/>
      <c r="E2" s="31"/>
      <c r="F2" s="32" t="s">
        <v>36</v>
      </c>
      <c r="G2" s="31"/>
      <c r="H2" s="31"/>
      <c r="I2" s="31"/>
      <c r="J2" s="31"/>
      <c r="M2" s="56"/>
    </row>
    <row r="3" spans="1:25">
      <c r="O3" s="28" t="s">
        <v>36</v>
      </c>
    </row>
    <row r="4" spans="1:25" ht="80.25" customHeight="1">
      <c r="A4" s="33" t="s">
        <v>31</v>
      </c>
      <c r="B4" s="33" t="s">
        <v>19</v>
      </c>
      <c r="C4" s="347" t="s">
        <v>27</v>
      </c>
      <c r="D4" s="33" t="s">
        <v>28</v>
      </c>
      <c r="E4" s="446" t="s">
        <v>38</v>
      </c>
      <c r="F4" s="447"/>
      <c r="G4" s="448"/>
      <c r="H4" s="33" t="s">
        <v>25</v>
      </c>
      <c r="I4" s="33" t="s">
        <v>37</v>
      </c>
      <c r="J4" s="33" t="s">
        <v>29</v>
      </c>
      <c r="K4" s="33" t="s">
        <v>6</v>
      </c>
      <c r="L4" s="34" t="s">
        <v>10</v>
      </c>
      <c r="M4" s="33" t="s">
        <v>11</v>
      </c>
      <c r="N4" s="33" t="s">
        <v>12</v>
      </c>
      <c r="O4" s="33" t="s">
        <v>30</v>
      </c>
      <c r="P4" s="33" t="s">
        <v>32</v>
      </c>
      <c r="Q4" s="33" t="s">
        <v>0</v>
      </c>
      <c r="R4" s="38" t="s">
        <v>65</v>
      </c>
      <c r="S4" s="87"/>
      <c r="T4" s="86"/>
      <c r="U4" s="62"/>
      <c r="V4" s="62"/>
      <c r="W4" s="62"/>
      <c r="X4" s="62"/>
    </row>
    <row r="5" spans="1:25">
      <c r="A5" s="33">
        <v>1</v>
      </c>
      <c r="B5" s="33">
        <v>2</v>
      </c>
      <c r="C5" s="349">
        <v>3</v>
      </c>
      <c r="D5" s="33">
        <v>4</v>
      </c>
      <c r="E5" s="455">
        <v>5</v>
      </c>
      <c r="F5" s="456"/>
      <c r="G5" s="457"/>
      <c r="H5" s="33">
        <v>6</v>
      </c>
      <c r="I5" s="33">
        <v>7</v>
      </c>
      <c r="J5" s="33">
        <v>8</v>
      </c>
      <c r="K5" s="33">
        <v>9</v>
      </c>
      <c r="L5" s="35">
        <v>10</v>
      </c>
      <c r="M5" s="33">
        <v>11</v>
      </c>
      <c r="N5" s="33">
        <v>12</v>
      </c>
      <c r="O5" s="33">
        <v>13</v>
      </c>
      <c r="P5" s="33">
        <v>14</v>
      </c>
      <c r="Q5" s="33">
        <v>15</v>
      </c>
      <c r="R5" s="33"/>
    </row>
    <row r="6" spans="1:25" ht="12.75" customHeight="1">
      <c r="A6" s="42" t="s">
        <v>14</v>
      </c>
      <c r="B6" s="449" t="s">
        <v>51</v>
      </c>
      <c r="C6" s="458"/>
      <c r="D6" s="458"/>
      <c r="E6" s="39"/>
      <c r="F6" s="40"/>
      <c r="G6" s="37"/>
      <c r="H6" s="33"/>
      <c r="I6" s="33"/>
      <c r="J6" s="33"/>
      <c r="K6" s="33"/>
      <c r="L6" s="35"/>
      <c r="M6" s="33"/>
      <c r="N6" s="33"/>
      <c r="O6" s="37"/>
      <c r="P6" s="37"/>
      <c r="Q6" s="37"/>
      <c r="R6" s="33"/>
    </row>
    <row r="7" spans="1:25" s="57" customFormat="1" ht="11.25">
      <c r="A7" s="233"/>
      <c r="B7" s="368"/>
      <c r="C7" s="350"/>
      <c r="D7" s="184"/>
      <c r="E7" s="183"/>
      <c r="F7" s="185"/>
      <c r="G7" s="186"/>
      <c r="H7" s="187"/>
      <c r="I7" s="187"/>
      <c r="J7" s="188"/>
      <c r="K7" s="189"/>
      <c r="L7" s="190"/>
      <c r="M7" s="184"/>
      <c r="N7" s="184"/>
      <c r="O7" s="116"/>
      <c r="P7" s="116"/>
      <c r="Q7" s="116"/>
      <c r="R7" s="72"/>
      <c r="S7" s="73"/>
      <c r="T7" s="73"/>
      <c r="U7" s="73"/>
      <c r="V7" s="73"/>
      <c r="W7" s="73"/>
      <c r="X7" s="73"/>
    </row>
    <row r="8" spans="1:25" s="29" customFormat="1" ht="21" customHeight="1">
      <c r="A8" s="158"/>
      <c r="B8" s="158"/>
      <c r="C8" s="348"/>
      <c r="D8" s="160"/>
      <c r="E8" s="163"/>
      <c r="F8" s="148"/>
      <c r="G8" s="150"/>
      <c r="H8" s="149"/>
      <c r="I8" s="149"/>
      <c r="J8" s="149"/>
      <c r="K8" s="166"/>
      <c r="L8" s="164"/>
      <c r="M8" s="167"/>
      <c r="N8" s="150"/>
      <c r="O8" s="151"/>
      <c r="P8" s="168"/>
      <c r="Q8" s="165"/>
      <c r="R8" s="90"/>
    </row>
    <row r="9" spans="1:25" s="29" customFormat="1" ht="15" customHeight="1">
      <c r="A9" s="158"/>
      <c r="B9" s="158"/>
      <c r="C9" s="348"/>
      <c r="D9" s="160"/>
      <c r="E9" s="163"/>
      <c r="F9" s="148"/>
      <c r="G9" s="150"/>
      <c r="H9" s="149"/>
      <c r="I9" s="149"/>
      <c r="J9" s="149"/>
      <c r="K9" s="166"/>
      <c r="L9" s="164"/>
      <c r="M9" s="167"/>
      <c r="N9" s="150"/>
      <c r="O9" s="151"/>
      <c r="P9" s="168"/>
      <c r="Q9" s="165"/>
      <c r="R9" s="90"/>
    </row>
    <row r="10" spans="1:25" s="29" customFormat="1" ht="14.25" customHeight="1">
      <c r="A10" s="104"/>
      <c r="B10" s="105"/>
      <c r="C10" s="348"/>
      <c r="D10" s="106"/>
      <c r="E10" s="104"/>
      <c r="F10" s="107"/>
      <c r="G10" s="106"/>
      <c r="H10" s="108"/>
      <c r="I10" s="108"/>
      <c r="J10" s="108"/>
      <c r="K10" s="109"/>
      <c r="L10" s="110"/>
      <c r="M10" s="84"/>
      <c r="N10" s="106"/>
      <c r="O10" s="111"/>
      <c r="P10" s="111"/>
      <c r="Q10" s="106"/>
      <c r="R10" s="90"/>
    </row>
    <row r="11" spans="1:25" ht="10.5" customHeight="1">
      <c r="A11" s="33"/>
      <c r="B11" s="112"/>
      <c r="C11" s="348"/>
      <c r="D11" s="33"/>
      <c r="E11" s="33"/>
      <c r="F11" s="44"/>
      <c r="G11" s="33"/>
      <c r="H11" s="58"/>
      <c r="I11" s="33"/>
      <c r="J11" s="33"/>
      <c r="K11" s="33"/>
      <c r="L11" s="35"/>
      <c r="M11" s="33"/>
      <c r="N11" s="33"/>
      <c r="O11" s="33"/>
      <c r="P11" s="33"/>
      <c r="Q11" s="33"/>
      <c r="R11" s="33"/>
      <c r="Y11" s="28"/>
    </row>
    <row r="13" spans="1:25" ht="11.25">
      <c r="H13" s="70"/>
      <c r="Y13" s="28"/>
    </row>
    <row r="14" spans="1:25" ht="11.25">
      <c r="H14" s="70"/>
      <c r="Y14" s="28"/>
    </row>
    <row r="15" spans="1:25" ht="11.25">
      <c r="H15" s="70"/>
      <c r="Y15" s="28"/>
    </row>
    <row r="16" spans="1:25" ht="11.25">
      <c r="H16" s="70"/>
      <c r="Y16" s="28"/>
    </row>
  </sheetData>
  <mergeCells count="4">
    <mergeCell ref="B2:C2"/>
    <mergeCell ref="E4:G4"/>
    <mergeCell ref="E5:G5"/>
    <mergeCell ref="B6:D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29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1"/>
  <sheetViews>
    <sheetView topLeftCell="C37" zoomScale="90" zoomScaleNormal="90" workbookViewId="0">
      <selection activeCell="H41" sqref="H41"/>
    </sheetView>
  </sheetViews>
  <sheetFormatPr defaultColWidth="9.140625" defaultRowHeight="11.25"/>
  <cols>
    <col min="1" max="1" width="10.7109375" style="29" customWidth="1"/>
    <col min="2" max="2" width="26" style="28" customWidth="1"/>
    <col min="3" max="3" width="41.5703125" style="28" customWidth="1"/>
    <col min="4" max="4" width="22.7109375" style="28" customWidth="1"/>
    <col min="5" max="5" width="20.140625" style="28" customWidth="1"/>
    <col min="6" max="6" width="13.5703125" style="28" customWidth="1"/>
    <col min="7" max="7" width="12.7109375" style="28" customWidth="1"/>
    <col min="8" max="8" width="15.7109375" style="29" customWidth="1"/>
    <col min="9" max="9" width="14.85546875" style="28" customWidth="1"/>
    <col min="10" max="10" width="16.140625" style="30" customWidth="1"/>
    <col min="11" max="11" width="29.85546875" style="28" customWidth="1"/>
    <col min="12" max="12" width="25.28515625" style="28" customWidth="1"/>
    <col min="13" max="13" width="21.42578125" style="28" customWidth="1"/>
    <col min="14" max="14" width="33.85546875" style="28" customWidth="1"/>
    <col min="15" max="16" width="9.140625" style="28"/>
    <col min="17" max="17" width="11.140625" style="28" bestFit="1" customWidth="1"/>
    <col min="18" max="19" width="9.140625" style="28"/>
    <col min="20" max="20" width="11.140625" style="28" bestFit="1" customWidth="1"/>
    <col min="21" max="16384" width="9.140625" style="28"/>
  </cols>
  <sheetData>
    <row r="1" spans="1:40">
      <c r="A1" s="159"/>
      <c r="H1" s="45"/>
    </row>
    <row r="2" spans="1:40">
      <c r="A2" s="32" t="s">
        <v>17</v>
      </c>
      <c r="B2" s="31"/>
      <c r="C2" s="31" t="s">
        <v>18</v>
      </c>
      <c r="D2" s="31"/>
      <c r="E2" s="31"/>
      <c r="F2" s="31"/>
      <c r="G2" s="31"/>
      <c r="H2" s="171"/>
      <c r="I2" s="120"/>
    </row>
    <row r="3" spans="1:40">
      <c r="H3" s="28"/>
      <c r="M3" s="28" t="s">
        <v>36</v>
      </c>
    </row>
    <row r="4" spans="1:40" ht="80.25" customHeight="1">
      <c r="A4" s="38" t="s">
        <v>31</v>
      </c>
      <c r="B4" s="33" t="s">
        <v>19</v>
      </c>
      <c r="C4" s="127" t="s">
        <v>27</v>
      </c>
      <c r="D4" s="33" t="s">
        <v>28</v>
      </c>
      <c r="E4" s="346" t="s">
        <v>38</v>
      </c>
      <c r="F4" s="33" t="s">
        <v>25</v>
      </c>
      <c r="G4" s="33" t="s">
        <v>37</v>
      </c>
      <c r="H4" s="33" t="s">
        <v>29</v>
      </c>
      <c r="I4" s="33" t="s">
        <v>6</v>
      </c>
      <c r="J4" s="34" t="s">
        <v>10</v>
      </c>
      <c r="K4" s="33" t="s">
        <v>11</v>
      </c>
      <c r="L4" s="33" t="s">
        <v>12</v>
      </c>
      <c r="M4" s="33" t="s">
        <v>30</v>
      </c>
      <c r="N4" s="33" t="s">
        <v>32</v>
      </c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</row>
    <row r="5" spans="1:40" ht="12.75" customHeight="1">
      <c r="A5" s="38">
        <v>1</v>
      </c>
      <c r="B5" s="33">
        <v>2</v>
      </c>
      <c r="C5" s="127">
        <v>3</v>
      </c>
      <c r="D5" s="33">
        <v>4</v>
      </c>
      <c r="E5" s="351">
        <v>5</v>
      </c>
      <c r="F5" s="33">
        <v>6</v>
      </c>
      <c r="G5" s="33">
        <v>7</v>
      </c>
      <c r="H5" s="33">
        <v>8</v>
      </c>
      <c r="I5" s="33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</row>
    <row r="6" spans="1:40" ht="21" customHeight="1">
      <c r="A6" s="38" t="s">
        <v>15</v>
      </c>
      <c r="B6" s="33"/>
      <c r="C6" s="449" t="s">
        <v>52</v>
      </c>
      <c r="D6" s="458"/>
      <c r="E6" s="458"/>
      <c r="F6" s="33"/>
      <c r="G6" s="33"/>
      <c r="H6" s="33"/>
      <c r="I6" s="33"/>
      <c r="J6" s="35"/>
      <c r="K6" s="33"/>
      <c r="L6" s="33"/>
      <c r="M6" s="33"/>
      <c r="N6" s="33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</row>
    <row r="7" spans="1:40" s="29" customFormat="1" ht="45">
      <c r="A7" s="230" t="s">
        <v>44</v>
      </c>
      <c r="B7" s="230" t="s">
        <v>1690</v>
      </c>
      <c r="C7" s="230" t="s">
        <v>1122</v>
      </c>
      <c r="D7" s="230" t="s">
        <v>1123</v>
      </c>
      <c r="E7" s="377">
        <v>20695</v>
      </c>
      <c r="F7" s="322"/>
      <c r="G7" s="191"/>
      <c r="H7" s="232">
        <v>1</v>
      </c>
      <c r="I7" s="192"/>
      <c r="J7" s="193"/>
      <c r="K7" s="230" t="s">
        <v>1361</v>
      </c>
      <c r="L7" s="102"/>
      <c r="M7" s="194"/>
      <c r="N7" s="181"/>
    </row>
    <row r="8" spans="1:40" ht="80.25" customHeight="1">
      <c r="A8" s="38" t="s">
        <v>45</v>
      </c>
      <c r="B8" s="230" t="s">
        <v>1357</v>
      </c>
      <c r="C8" s="313" t="s">
        <v>1358</v>
      </c>
      <c r="D8" s="314" t="s">
        <v>1356</v>
      </c>
      <c r="E8" s="378">
        <v>1000</v>
      </c>
      <c r="F8" s="322"/>
      <c r="G8" s="191"/>
      <c r="H8" s="315">
        <v>3149630</v>
      </c>
      <c r="I8" s="316">
        <v>43770</v>
      </c>
      <c r="J8" s="317"/>
      <c r="K8" s="230" t="s">
        <v>1361</v>
      </c>
      <c r="L8" s="318"/>
      <c r="M8" s="319" t="s">
        <v>1360</v>
      </c>
      <c r="N8" s="319" t="s">
        <v>1359</v>
      </c>
    </row>
    <row r="9" spans="1:40" ht="81" customHeight="1">
      <c r="A9" s="38" t="s">
        <v>46</v>
      </c>
      <c r="B9" s="337" t="s">
        <v>1710</v>
      </c>
      <c r="C9" s="338" t="s">
        <v>1711</v>
      </c>
      <c r="D9" s="336" t="s">
        <v>1694</v>
      </c>
      <c r="E9" s="378">
        <v>1000</v>
      </c>
      <c r="F9" s="144"/>
      <c r="G9" s="191"/>
      <c r="H9" s="315">
        <v>3156730</v>
      </c>
      <c r="I9" s="316">
        <v>43529</v>
      </c>
      <c r="J9" s="231"/>
      <c r="K9" s="230" t="s">
        <v>1361</v>
      </c>
      <c r="L9" s="96"/>
      <c r="M9" s="319" t="s">
        <v>1360</v>
      </c>
      <c r="N9" s="319" t="s">
        <v>1716</v>
      </c>
    </row>
    <row r="10" spans="1:40" ht="54" customHeight="1">
      <c r="A10" s="38" t="s">
        <v>47</v>
      </c>
      <c r="B10" s="339" t="s">
        <v>1714</v>
      </c>
      <c r="C10" s="339" t="s">
        <v>1713</v>
      </c>
      <c r="D10" s="336" t="s">
        <v>1712</v>
      </c>
      <c r="E10" s="378">
        <v>1200</v>
      </c>
      <c r="F10" s="144"/>
      <c r="G10" s="191"/>
      <c r="H10" s="315">
        <v>94908</v>
      </c>
      <c r="I10" s="316">
        <v>43627</v>
      </c>
      <c r="J10" s="231"/>
      <c r="K10" s="230" t="s">
        <v>1361</v>
      </c>
      <c r="L10" s="96"/>
      <c r="M10" s="319" t="s">
        <v>1717</v>
      </c>
      <c r="N10" s="319" t="s">
        <v>1806</v>
      </c>
    </row>
    <row r="11" spans="1:40" ht="49.5" customHeight="1">
      <c r="A11" s="38" t="s">
        <v>48</v>
      </c>
      <c r="B11" s="357" t="s">
        <v>1731</v>
      </c>
      <c r="C11" s="356" t="s">
        <v>1732</v>
      </c>
      <c r="D11" s="359" t="s">
        <v>1733</v>
      </c>
      <c r="E11" s="378">
        <v>9</v>
      </c>
      <c r="F11" s="144"/>
      <c r="G11" s="191"/>
      <c r="H11" s="360">
        <v>13996.89</v>
      </c>
      <c r="I11" s="361">
        <v>44001</v>
      </c>
      <c r="J11" s="156"/>
      <c r="K11" s="230" t="s">
        <v>1361</v>
      </c>
      <c r="L11" s="96"/>
      <c r="M11" s="319" t="s">
        <v>1717</v>
      </c>
      <c r="N11" s="319" t="s">
        <v>1805</v>
      </c>
    </row>
    <row r="12" spans="1:40" ht="46.5" customHeight="1">
      <c r="A12" s="172" t="s">
        <v>1737</v>
      </c>
      <c r="B12" s="357" t="s">
        <v>1738</v>
      </c>
      <c r="C12" s="379" t="s">
        <v>1746</v>
      </c>
      <c r="D12" s="371" t="s">
        <v>1741</v>
      </c>
      <c r="E12" s="378">
        <v>380</v>
      </c>
      <c r="F12" s="372"/>
      <c r="G12" s="232"/>
      <c r="H12" s="373">
        <v>668074.19999999995</v>
      </c>
      <c r="I12" s="375">
        <v>44106</v>
      </c>
      <c r="J12" s="374"/>
      <c r="K12" s="230" t="s">
        <v>1361</v>
      </c>
      <c r="L12" s="318"/>
      <c r="M12" s="319" t="s">
        <v>1360</v>
      </c>
      <c r="N12" s="319" t="s">
        <v>1742</v>
      </c>
    </row>
    <row r="13" spans="1:40" ht="46.5" customHeight="1">
      <c r="A13" s="380" t="s">
        <v>1744</v>
      </c>
      <c r="B13" s="381" t="s">
        <v>1745</v>
      </c>
      <c r="C13" s="379" t="s">
        <v>1747</v>
      </c>
      <c r="D13" s="371" t="s">
        <v>1748</v>
      </c>
      <c r="E13" s="386">
        <v>1300</v>
      </c>
      <c r="F13" s="382"/>
      <c r="G13" s="383"/>
      <c r="H13" s="360">
        <v>568075.19999999995</v>
      </c>
      <c r="I13" s="375">
        <v>43990</v>
      </c>
      <c r="J13" s="384"/>
      <c r="K13" s="230" t="s">
        <v>1361</v>
      </c>
      <c r="L13" s="385"/>
      <c r="M13" s="319" t="s">
        <v>1360</v>
      </c>
      <c r="N13" s="319" t="s">
        <v>1749</v>
      </c>
    </row>
    <row r="14" spans="1:40" ht="46.5" customHeight="1">
      <c r="A14" s="380" t="s">
        <v>1750</v>
      </c>
      <c r="B14" s="381" t="s">
        <v>1745</v>
      </c>
      <c r="C14" s="379" t="s">
        <v>1751</v>
      </c>
      <c r="D14" s="371" t="s">
        <v>1752</v>
      </c>
      <c r="E14" s="386">
        <v>700</v>
      </c>
      <c r="F14" s="382"/>
      <c r="G14" s="383"/>
      <c r="H14" s="360">
        <v>456080.5</v>
      </c>
      <c r="I14" s="375">
        <v>44355</v>
      </c>
      <c r="J14" s="384"/>
      <c r="K14" s="230" t="s">
        <v>1361</v>
      </c>
      <c r="L14" s="385"/>
      <c r="M14" s="319" t="s">
        <v>1360</v>
      </c>
      <c r="N14" s="319" t="s">
        <v>1753</v>
      </c>
    </row>
    <row r="15" spans="1:40" ht="46.5" customHeight="1">
      <c r="A15" s="380" t="s">
        <v>1754</v>
      </c>
      <c r="B15" s="381" t="s">
        <v>1745</v>
      </c>
      <c r="C15" s="379" t="s">
        <v>1755</v>
      </c>
      <c r="D15" s="371" t="s">
        <v>1756</v>
      </c>
      <c r="E15" s="386">
        <v>1039</v>
      </c>
      <c r="F15" s="382"/>
      <c r="G15" s="383"/>
      <c r="H15" s="360">
        <v>325650.5</v>
      </c>
      <c r="I15" s="375">
        <v>44355</v>
      </c>
      <c r="J15" s="384"/>
      <c r="K15" s="230" t="s">
        <v>1361</v>
      </c>
      <c r="L15" s="385"/>
      <c r="M15" s="319" t="s">
        <v>1360</v>
      </c>
      <c r="N15" s="319" t="s">
        <v>1757</v>
      </c>
    </row>
    <row r="16" spans="1:40" ht="46.5" customHeight="1">
      <c r="A16" s="380" t="s">
        <v>1759</v>
      </c>
      <c r="B16" s="381" t="s">
        <v>1745</v>
      </c>
      <c r="C16" s="388" t="s">
        <v>1758</v>
      </c>
      <c r="D16" s="371" t="s">
        <v>1760</v>
      </c>
      <c r="E16" s="378">
        <v>600</v>
      </c>
      <c r="F16" s="144"/>
      <c r="G16" s="145"/>
      <c r="H16" s="360">
        <v>655500</v>
      </c>
      <c r="I16" s="375">
        <v>44355</v>
      </c>
      <c r="J16" s="156"/>
      <c r="K16" s="230" t="s">
        <v>1361</v>
      </c>
      <c r="L16" s="96"/>
      <c r="M16" s="319" t="s">
        <v>1360</v>
      </c>
      <c r="N16" s="319" t="s">
        <v>1761</v>
      </c>
    </row>
    <row r="17" spans="1:14" ht="46.5" customHeight="1">
      <c r="A17" s="380" t="s">
        <v>1762</v>
      </c>
      <c r="B17" s="381" t="s">
        <v>1745</v>
      </c>
      <c r="C17" s="379" t="s">
        <v>1763</v>
      </c>
      <c r="D17" s="371" t="s">
        <v>1764</v>
      </c>
      <c r="E17" s="378">
        <v>783</v>
      </c>
      <c r="F17" s="144"/>
      <c r="G17" s="145"/>
      <c r="H17" s="360">
        <v>545000</v>
      </c>
      <c r="I17" s="375">
        <v>44355</v>
      </c>
      <c r="J17" s="156"/>
      <c r="K17" s="230" t="s">
        <v>1361</v>
      </c>
      <c r="L17" s="96"/>
      <c r="M17" s="319" t="s">
        <v>1360</v>
      </c>
      <c r="N17" s="319" t="s">
        <v>1765</v>
      </c>
    </row>
    <row r="18" spans="1:14" ht="77.25" customHeight="1">
      <c r="A18" s="380" t="s">
        <v>1766</v>
      </c>
      <c r="B18" s="381" t="s">
        <v>1745</v>
      </c>
      <c r="C18" s="379" t="s">
        <v>1767</v>
      </c>
      <c r="D18" s="371" t="s">
        <v>1768</v>
      </c>
      <c r="E18" s="378">
        <v>1588</v>
      </c>
      <c r="F18" s="144"/>
      <c r="G18" s="145"/>
      <c r="H18" s="360">
        <v>456900</v>
      </c>
      <c r="I18" s="375">
        <v>44392</v>
      </c>
      <c r="J18" s="156"/>
      <c r="K18" s="230" t="s">
        <v>1361</v>
      </c>
      <c r="L18" s="96"/>
      <c r="M18" s="319" t="s">
        <v>1360</v>
      </c>
      <c r="N18" s="319" t="s">
        <v>1769</v>
      </c>
    </row>
    <row r="19" spans="1:14" ht="77.25" customHeight="1">
      <c r="A19" s="380" t="s">
        <v>1810</v>
      </c>
      <c r="B19" s="392" t="s">
        <v>1745</v>
      </c>
      <c r="C19" s="393" t="s">
        <v>1893</v>
      </c>
      <c r="D19" s="371" t="s">
        <v>1894</v>
      </c>
      <c r="E19" s="378">
        <v>12</v>
      </c>
      <c r="F19" s="144"/>
      <c r="G19" s="145"/>
      <c r="H19" s="360">
        <v>7991.04</v>
      </c>
      <c r="I19" s="375">
        <v>45496</v>
      </c>
      <c r="J19" s="156"/>
      <c r="K19" s="230" t="s">
        <v>1361</v>
      </c>
      <c r="L19" s="96"/>
      <c r="M19" s="319" t="s">
        <v>1360</v>
      </c>
      <c r="N19" s="319" t="s">
        <v>1895</v>
      </c>
    </row>
    <row r="20" spans="1:14" ht="77.25" customHeight="1">
      <c r="A20" s="380" t="s">
        <v>1890</v>
      </c>
      <c r="B20" s="392" t="s">
        <v>1745</v>
      </c>
      <c r="C20" s="393" t="s">
        <v>1896</v>
      </c>
      <c r="D20" s="371" t="s">
        <v>1897</v>
      </c>
      <c r="E20" s="378">
        <v>81</v>
      </c>
      <c r="F20" s="144"/>
      <c r="G20" s="145"/>
      <c r="H20" s="360">
        <v>53939.519999999997</v>
      </c>
      <c r="I20" s="375">
        <v>44400</v>
      </c>
      <c r="J20" s="156"/>
      <c r="K20" s="230" t="s">
        <v>1361</v>
      </c>
      <c r="L20" s="96"/>
      <c r="M20" s="319" t="s">
        <v>1360</v>
      </c>
      <c r="N20" s="319" t="s">
        <v>1898</v>
      </c>
    </row>
    <row r="21" spans="1:14" ht="77.25" customHeight="1">
      <c r="A21" s="380" t="s">
        <v>1891</v>
      </c>
      <c r="B21" s="392" t="s">
        <v>1745</v>
      </c>
      <c r="C21" s="393" t="s">
        <v>1893</v>
      </c>
      <c r="D21" s="371" t="s">
        <v>1899</v>
      </c>
      <c r="E21" s="378">
        <v>320</v>
      </c>
      <c r="F21" s="144"/>
      <c r="G21" s="145"/>
      <c r="H21" s="360">
        <v>213094.39999999999</v>
      </c>
      <c r="I21" s="375">
        <v>44400</v>
      </c>
      <c r="J21" s="156"/>
      <c r="K21" s="230" t="s">
        <v>1361</v>
      </c>
      <c r="L21" s="96"/>
      <c r="M21" s="319" t="s">
        <v>1360</v>
      </c>
      <c r="N21" s="319" t="s">
        <v>1900</v>
      </c>
    </row>
    <row r="22" spans="1:14" ht="73.5" customHeight="1">
      <c r="A22" s="380" t="s">
        <v>1892</v>
      </c>
      <c r="B22" s="392" t="s">
        <v>1745</v>
      </c>
      <c r="C22" s="393" t="s">
        <v>1811</v>
      </c>
      <c r="D22" s="390" t="s">
        <v>1812</v>
      </c>
      <c r="E22" s="394">
        <v>777</v>
      </c>
      <c r="F22" s="395"/>
      <c r="G22" s="396"/>
      <c r="H22" s="401">
        <v>1769967.15</v>
      </c>
      <c r="I22" s="397">
        <v>44742</v>
      </c>
      <c r="J22" s="398"/>
      <c r="K22" s="399" t="s">
        <v>1361</v>
      </c>
      <c r="L22" s="400"/>
      <c r="M22" s="319" t="s">
        <v>1360</v>
      </c>
      <c r="N22" s="319" t="s">
        <v>1813</v>
      </c>
    </row>
    <row r="23" spans="1:14" ht="67.5">
      <c r="A23" s="380" t="s">
        <v>1901</v>
      </c>
      <c r="B23" s="392" t="s">
        <v>1745</v>
      </c>
      <c r="C23" s="393" t="s">
        <v>1902</v>
      </c>
      <c r="D23" s="405" t="s">
        <v>1707</v>
      </c>
      <c r="E23" s="394">
        <v>3539</v>
      </c>
      <c r="F23" s="395"/>
      <c r="G23" s="396"/>
      <c r="H23" s="401">
        <v>381681.15</v>
      </c>
      <c r="I23" s="397">
        <v>45525</v>
      </c>
      <c r="J23" s="398"/>
      <c r="K23" s="399" t="s">
        <v>1361</v>
      </c>
      <c r="L23" s="400"/>
      <c r="M23" s="319" t="s">
        <v>1360</v>
      </c>
      <c r="N23" s="319" t="s">
        <v>1903</v>
      </c>
    </row>
    <row r="24" spans="1:14" ht="67.5">
      <c r="A24" s="380" t="s">
        <v>1904</v>
      </c>
      <c r="B24" s="392" t="s">
        <v>1745</v>
      </c>
      <c r="C24" s="393" t="s">
        <v>1902</v>
      </c>
      <c r="D24" s="405" t="s">
        <v>1905</v>
      </c>
      <c r="E24" s="394">
        <v>2525</v>
      </c>
      <c r="F24" s="395"/>
      <c r="G24" s="396"/>
      <c r="H24" s="401">
        <v>272321.25</v>
      </c>
      <c r="I24" s="397">
        <v>45525</v>
      </c>
      <c r="J24" s="398"/>
      <c r="K24" s="399" t="s">
        <v>1361</v>
      </c>
      <c r="L24" s="400"/>
      <c r="M24" s="319" t="s">
        <v>1360</v>
      </c>
      <c r="N24" s="319" t="s">
        <v>1906</v>
      </c>
    </row>
    <row r="25" spans="1:14" ht="67.5">
      <c r="A25" s="380" t="s">
        <v>1909</v>
      </c>
      <c r="B25" s="392" t="s">
        <v>1745</v>
      </c>
      <c r="C25" s="393" t="s">
        <v>1907</v>
      </c>
      <c r="D25" s="405" t="s">
        <v>1708</v>
      </c>
      <c r="E25" s="394">
        <v>6460</v>
      </c>
      <c r="F25" s="395"/>
      <c r="G25" s="396"/>
      <c r="H25" s="401">
        <v>696711</v>
      </c>
      <c r="I25" s="397">
        <v>45525</v>
      </c>
      <c r="J25" s="398"/>
      <c r="K25" s="399" t="s">
        <v>1361</v>
      </c>
      <c r="L25" s="400"/>
      <c r="M25" s="319" t="s">
        <v>1360</v>
      </c>
      <c r="N25" s="319" t="s">
        <v>1908</v>
      </c>
    </row>
    <row r="26" spans="1:14" ht="67.5">
      <c r="A26" s="380" t="s">
        <v>1910</v>
      </c>
      <c r="B26" s="392" t="s">
        <v>1745</v>
      </c>
      <c r="C26" s="393" t="s">
        <v>1911</v>
      </c>
      <c r="D26" s="405" t="s">
        <v>1912</v>
      </c>
      <c r="E26" s="394">
        <v>1844</v>
      </c>
      <c r="F26" s="395"/>
      <c r="G26" s="396"/>
      <c r="H26" s="401">
        <v>198875.4</v>
      </c>
      <c r="I26" s="397">
        <v>45525</v>
      </c>
      <c r="J26" s="398"/>
      <c r="K26" s="399" t="s">
        <v>1361</v>
      </c>
      <c r="L26" s="400"/>
      <c r="M26" s="319" t="s">
        <v>1360</v>
      </c>
      <c r="N26" s="319" t="s">
        <v>1913</v>
      </c>
    </row>
    <row r="27" spans="1:14" ht="67.5">
      <c r="A27" s="380" t="s">
        <v>1914</v>
      </c>
      <c r="B27" s="392" t="s">
        <v>1745</v>
      </c>
      <c r="C27" s="393" t="s">
        <v>1915</v>
      </c>
      <c r="D27" s="405" t="s">
        <v>1706</v>
      </c>
      <c r="E27" s="394">
        <v>3989</v>
      </c>
      <c r="F27" s="395"/>
      <c r="G27" s="396"/>
      <c r="H27" s="401">
        <v>430213.65</v>
      </c>
      <c r="I27" s="397">
        <v>45525</v>
      </c>
      <c r="J27" s="398"/>
      <c r="K27" s="399" t="s">
        <v>1361</v>
      </c>
      <c r="L27" s="400"/>
      <c r="M27" s="319" t="s">
        <v>1360</v>
      </c>
      <c r="N27" s="319" t="s">
        <v>1916</v>
      </c>
    </row>
    <row r="28" spans="1:14" ht="67.5">
      <c r="A28" s="380" t="s">
        <v>1917</v>
      </c>
      <c r="B28" s="392" t="s">
        <v>1745</v>
      </c>
      <c r="C28" s="393" t="s">
        <v>1918</v>
      </c>
      <c r="D28" s="405" t="s">
        <v>1919</v>
      </c>
      <c r="E28" s="394">
        <v>505</v>
      </c>
      <c r="F28" s="395"/>
      <c r="G28" s="396"/>
      <c r="H28" s="401">
        <v>865888.15</v>
      </c>
      <c r="I28" s="397">
        <v>45525</v>
      </c>
      <c r="J28" s="398"/>
      <c r="K28" s="399" t="s">
        <v>1361</v>
      </c>
      <c r="L28" s="400"/>
      <c r="M28" s="319" t="s">
        <v>1360</v>
      </c>
      <c r="N28" s="319" t="s">
        <v>1920</v>
      </c>
    </row>
    <row r="29" spans="1:14" ht="67.5">
      <c r="A29" s="380" t="s">
        <v>1921</v>
      </c>
      <c r="B29" s="392" t="s">
        <v>1745</v>
      </c>
      <c r="C29" s="393" t="s">
        <v>1922</v>
      </c>
      <c r="D29" s="405" t="s">
        <v>1709</v>
      </c>
      <c r="E29" s="394">
        <v>9732</v>
      </c>
      <c r="F29" s="395"/>
      <c r="G29" s="396"/>
      <c r="H29" s="401">
        <v>1049596.2</v>
      </c>
      <c r="I29" s="397">
        <v>45525</v>
      </c>
      <c r="J29" s="398"/>
      <c r="K29" s="399" t="s">
        <v>1361</v>
      </c>
      <c r="L29" s="400"/>
      <c r="M29" s="319" t="s">
        <v>1360</v>
      </c>
      <c r="N29" s="319" t="s">
        <v>1923</v>
      </c>
    </row>
    <row r="30" spans="1:14" ht="67.5">
      <c r="A30" s="380" t="s">
        <v>1924</v>
      </c>
      <c r="B30" s="392" t="s">
        <v>1745</v>
      </c>
      <c r="C30" s="393" t="s">
        <v>1925</v>
      </c>
      <c r="D30" s="405" t="s">
        <v>1926</v>
      </c>
      <c r="E30" s="394">
        <v>1106</v>
      </c>
      <c r="F30" s="395"/>
      <c r="G30" s="396"/>
      <c r="H30" s="401">
        <v>119282.1</v>
      </c>
      <c r="I30" s="397">
        <v>45525</v>
      </c>
      <c r="J30" s="398"/>
      <c r="K30" s="399" t="s">
        <v>1361</v>
      </c>
      <c r="L30" s="400"/>
      <c r="M30" s="319" t="s">
        <v>1360</v>
      </c>
      <c r="N30" s="319" t="s">
        <v>1927</v>
      </c>
    </row>
    <row r="31" spans="1:14" ht="67.5">
      <c r="A31" s="380" t="s">
        <v>1928</v>
      </c>
      <c r="B31" s="392" t="s">
        <v>1745</v>
      </c>
      <c r="C31" s="393" t="s">
        <v>1918</v>
      </c>
      <c r="D31" s="405" t="s">
        <v>1695</v>
      </c>
      <c r="E31" s="394">
        <v>8022</v>
      </c>
      <c r="F31" s="395"/>
      <c r="G31" s="396"/>
      <c r="H31" s="401">
        <v>865172.7</v>
      </c>
      <c r="I31" s="397">
        <v>45525</v>
      </c>
      <c r="J31" s="398"/>
      <c r="K31" s="399" t="s">
        <v>1361</v>
      </c>
      <c r="L31" s="400"/>
      <c r="M31" s="319" t="s">
        <v>1360</v>
      </c>
      <c r="N31" s="319" t="s">
        <v>1929</v>
      </c>
    </row>
    <row r="32" spans="1:14" ht="67.5">
      <c r="A32" s="380" t="s">
        <v>1930</v>
      </c>
      <c r="B32" s="392" t="s">
        <v>1745</v>
      </c>
      <c r="C32" s="393" t="s">
        <v>1931</v>
      </c>
      <c r="D32" s="405" t="s">
        <v>1932</v>
      </c>
      <c r="E32" s="394">
        <v>36747</v>
      </c>
      <c r="F32" s="395"/>
      <c r="G32" s="396"/>
      <c r="H32" s="401">
        <v>14525409.74</v>
      </c>
      <c r="I32" s="397">
        <v>45518</v>
      </c>
      <c r="J32" s="398"/>
      <c r="K32" s="399" t="s">
        <v>1361</v>
      </c>
      <c r="L32" s="400"/>
      <c r="M32" s="319" t="s">
        <v>1360</v>
      </c>
      <c r="N32" s="319" t="s">
        <v>1933</v>
      </c>
    </row>
    <row r="33" spans="1:14" ht="67.5">
      <c r="A33" s="380" t="s">
        <v>1975</v>
      </c>
      <c r="B33" s="392" t="s">
        <v>1745</v>
      </c>
      <c r="C33" s="393" t="s">
        <v>1976</v>
      </c>
      <c r="D33" s="412" t="s">
        <v>1996</v>
      </c>
      <c r="E33" s="394">
        <v>607</v>
      </c>
      <c r="F33" s="395"/>
      <c r="G33" s="396"/>
      <c r="H33" s="419" t="s">
        <v>2198</v>
      </c>
      <c r="I33" s="397">
        <v>45628</v>
      </c>
      <c r="J33" s="398"/>
      <c r="K33" s="399" t="s">
        <v>1361</v>
      </c>
      <c r="L33" s="400"/>
      <c r="M33" s="319" t="s">
        <v>1360</v>
      </c>
      <c r="N33" s="319" t="s">
        <v>1997</v>
      </c>
    </row>
    <row r="34" spans="1:14" ht="67.5">
      <c r="A34" s="38" t="s">
        <v>2062</v>
      </c>
      <c r="B34" s="392" t="s">
        <v>1745</v>
      </c>
      <c r="C34" s="393" t="s">
        <v>1902</v>
      </c>
      <c r="D34" s="33" t="s">
        <v>2069</v>
      </c>
      <c r="E34" s="35" t="s">
        <v>2070</v>
      </c>
      <c r="F34" s="33"/>
      <c r="G34" s="33"/>
      <c r="H34" s="416">
        <v>131196.51999999999</v>
      </c>
      <c r="I34" s="35" t="s">
        <v>2071</v>
      </c>
      <c r="J34" s="35"/>
      <c r="K34" s="399" t="s">
        <v>1361</v>
      </c>
      <c r="L34" s="33"/>
      <c r="M34" s="319" t="s">
        <v>1360</v>
      </c>
      <c r="N34" s="319" t="s">
        <v>2072</v>
      </c>
    </row>
    <row r="35" spans="1:14" ht="67.5">
      <c r="A35" s="38" t="s">
        <v>2063</v>
      </c>
      <c r="B35" s="392" t="s">
        <v>1745</v>
      </c>
      <c r="C35" s="393" t="s">
        <v>1902</v>
      </c>
      <c r="D35" s="33" t="s">
        <v>2073</v>
      </c>
      <c r="E35" s="35" t="s">
        <v>2074</v>
      </c>
      <c r="F35" s="33"/>
      <c r="G35" s="33"/>
      <c r="H35" s="65" t="s">
        <v>2075</v>
      </c>
      <c r="I35" s="35" t="s">
        <v>2071</v>
      </c>
      <c r="J35" s="35"/>
      <c r="K35" s="399" t="s">
        <v>1361</v>
      </c>
      <c r="L35" s="33"/>
      <c r="M35" s="319" t="s">
        <v>1360</v>
      </c>
      <c r="N35" s="319" t="s">
        <v>2076</v>
      </c>
    </row>
    <row r="36" spans="1:14" ht="67.5">
      <c r="A36" s="38" t="s">
        <v>2064</v>
      </c>
      <c r="B36" s="392" t="s">
        <v>1745</v>
      </c>
      <c r="C36" s="393" t="s">
        <v>1902</v>
      </c>
      <c r="D36" s="33" t="s">
        <v>2077</v>
      </c>
      <c r="E36" s="35" t="s">
        <v>2078</v>
      </c>
      <c r="F36" s="33"/>
      <c r="G36" s="33"/>
      <c r="H36" s="65" t="s">
        <v>2079</v>
      </c>
      <c r="I36" s="35" t="s">
        <v>2071</v>
      </c>
      <c r="J36" s="35"/>
      <c r="K36" s="399" t="s">
        <v>1361</v>
      </c>
      <c r="L36" s="33"/>
      <c r="M36" s="319" t="s">
        <v>1360</v>
      </c>
      <c r="N36" s="319" t="s">
        <v>2080</v>
      </c>
    </row>
    <row r="37" spans="1:14" ht="67.5">
      <c r="A37" s="38" t="s">
        <v>2065</v>
      </c>
      <c r="B37" s="392" t="s">
        <v>1745</v>
      </c>
      <c r="C37" s="393" t="s">
        <v>1902</v>
      </c>
      <c r="D37" s="33" t="s">
        <v>2081</v>
      </c>
      <c r="E37" s="35" t="s">
        <v>2082</v>
      </c>
      <c r="F37" s="33"/>
      <c r="G37" s="33"/>
      <c r="H37" s="65" t="s">
        <v>2083</v>
      </c>
      <c r="I37" s="35" t="s">
        <v>2071</v>
      </c>
      <c r="J37" s="35"/>
      <c r="K37" s="399" t="s">
        <v>1361</v>
      </c>
      <c r="L37" s="33"/>
      <c r="M37" s="319" t="s">
        <v>1360</v>
      </c>
      <c r="N37" s="319" t="s">
        <v>2084</v>
      </c>
    </row>
    <row r="38" spans="1:14" ht="67.5">
      <c r="A38" s="38" t="s">
        <v>2066</v>
      </c>
      <c r="B38" s="392" t="s">
        <v>1745</v>
      </c>
      <c r="C38" s="393" t="s">
        <v>2085</v>
      </c>
      <c r="D38" s="33" t="s">
        <v>2086</v>
      </c>
      <c r="E38" s="35" t="s">
        <v>2087</v>
      </c>
      <c r="F38" s="33"/>
      <c r="G38" s="33"/>
      <c r="H38" s="65" t="s">
        <v>2088</v>
      </c>
      <c r="I38" s="35" t="s">
        <v>2071</v>
      </c>
      <c r="J38" s="35"/>
      <c r="K38" s="399" t="s">
        <v>1361</v>
      </c>
      <c r="L38" s="33"/>
      <c r="M38" s="319" t="s">
        <v>1360</v>
      </c>
      <c r="N38" s="319" t="s">
        <v>2089</v>
      </c>
    </row>
    <row r="39" spans="1:14" ht="67.5">
      <c r="A39" s="38" t="s">
        <v>2067</v>
      </c>
      <c r="B39" s="392" t="s">
        <v>1745</v>
      </c>
      <c r="C39" s="393" t="s">
        <v>1918</v>
      </c>
      <c r="D39" s="33" t="s">
        <v>2090</v>
      </c>
      <c r="E39" s="35" t="s">
        <v>2091</v>
      </c>
      <c r="F39" s="33"/>
      <c r="G39" s="33"/>
      <c r="H39" s="65" t="s">
        <v>2092</v>
      </c>
      <c r="I39" s="35" t="s">
        <v>2071</v>
      </c>
      <c r="J39" s="35"/>
      <c r="K39" s="399" t="s">
        <v>1361</v>
      </c>
      <c r="L39" s="33"/>
      <c r="M39" s="319" t="s">
        <v>1360</v>
      </c>
      <c r="N39" s="319" t="s">
        <v>2093</v>
      </c>
    </row>
    <row r="40" spans="1:14" ht="67.5">
      <c r="A40" s="38" t="s">
        <v>2068</v>
      </c>
      <c r="B40" s="392" t="s">
        <v>1745</v>
      </c>
      <c r="C40" s="393" t="s">
        <v>2094</v>
      </c>
      <c r="D40" s="33" t="s">
        <v>1704</v>
      </c>
      <c r="E40" s="35" t="s">
        <v>2095</v>
      </c>
      <c r="F40" s="33"/>
      <c r="G40" s="33"/>
      <c r="H40" s="65" t="s">
        <v>2096</v>
      </c>
      <c r="I40" s="33" t="s">
        <v>2191</v>
      </c>
      <c r="J40" s="35"/>
      <c r="K40" s="399" t="s">
        <v>1361</v>
      </c>
      <c r="L40" s="33"/>
      <c r="M40" s="319" t="s">
        <v>1360</v>
      </c>
      <c r="N40" s="319" t="s">
        <v>2097</v>
      </c>
    </row>
    <row r="41" spans="1:14" ht="67.5">
      <c r="A41" s="38" t="s">
        <v>2192</v>
      </c>
      <c r="B41" s="392" t="s">
        <v>1745</v>
      </c>
      <c r="C41" s="393" t="s">
        <v>2193</v>
      </c>
      <c r="D41" s="33" t="s">
        <v>2194</v>
      </c>
      <c r="E41" s="35" t="s">
        <v>2195</v>
      </c>
      <c r="F41" s="33"/>
      <c r="G41" s="33"/>
      <c r="H41" s="419" t="s">
        <v>2198</v>
      </c>
      <c r="I41" s="33" t="s">
        <v>2196</v>
      </c>
      <c r="J41" s="35"/>
      <c r="K41" s="399" t="s">
        <v>1361</v>
      </c>
      <c r="L41" s="33"/>
      <c r="M41" s="319" t="s">
        <v>1360</v>
      </c>
      <c r="N41" s="319" t="s">
        <v>2197</v>
      </c>
    </row>
  </sheetData>
  <mergeCells count="1">
    <mergeCell ref="C6:E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43" fitToHeight="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06"/>
  <sheetViews>
    <sheetView zoomScaleNormal="100" zoomScaleSheetLayoutView="96" workbookViewId="0">
      <pane xSplit="1" ySplit="5" topLeftCell="B213" activePane="bottomRight" state="frozen"/>
      <selection pane="topRight" activeCell="B1" sqref="B1"/>
      <selection pane="bottomLeft" activeCell="A6" sqref="A6"/>
      <selection pane="bottomRight" activeCell="E171" sqref="E171"/>
    </sheetView>
  </sheetViews>
  <sheetFormatPr defaultColWidth="9.140625" defaultRowHeight="11.25"/>
  <cols>
    <col min="1" max="1" width="12.28515625" style="29" customWidth="1"/>
    <col min="2" max="2" width="42.85546875" style="28" customWidth="1"/>
    <col min="3" max="3" width="33.7109375" style="29" customWidth="1"/>
    <col min="4" max="4" width="9" style="29" customWidth="1"/>
    <col min="5" max="5" width="26" style="28" customWidth="1"/>
    <col min="6" max="6" width="15.85546875" style="28" customWidth="1"/>
    <col min="7" max="7" width="12.85546875" style="28" customWidth="1"/>
    <col min="8" max="8" width="9.28515625" style="28" customWidth="1"/>
    <col min="9" max="9" width="14.140625" style="100" customWidth="1"/>
    <col min="10" max="10" width="14" style="28" customWidth="1"/>
    <col min="11" max="11" width="14.140625" style="28" customWidth="1"/>
    <col min="12" max="12" width="13.140625" style="28" customWidth="1"/>
    <col min="13" max="13" width="13.5703125" style="30" customWidth="1"/>
    <col min="14" max="14" width="31" style="28" customWidth="1"/>
    <col min="15" max="15" width="23.5703125" style="28" customWidth="1"/>
    <col min="16" max="16" width="21.85546875" style="29" customWidth="1"/>
    <col min="17" max="17" width="28.42578125" style="28" customWidth="1"/>
    <col min="18" max="18" width="14.5703125" style="28" customWidth="1"/>
    <col min="19" max="19" width="9.140625" style="28"/>
    <col min="20" max="20" width="9.140625" style="28" customWidth="1"/>
    <col min="21" max="16384" width="9.140625" style="28"/>
  </cols>
  <sheetData>
    <row r="1" spans="1:17">
      <c r="G1" s="29"/>
    </row>
    <row r="2" spans="1:17" ht="21.75" customHeight="1">
      <c r="A2" s="31" t="s">
        <v>17</v>
      </c>
      <c r="B2" s="55" t="s">
        <v>18</v>
      </c>
      <c r="C2" s="302"/>
      <c r="D2" s="55"/>
      <c r="E2" s="118"/>
      <c r="H2" s="29"/>
      <c r="L2" s="118"/>
      <c r="O2" s="120"/>
      <c r="P2" s="162"/>
      <c r="Q2" s="146"/>
    </row>
    <row r="3" spans="1:17" ht="11.25" customHeight="1">
      <c r="A3" s="28"/>
      <c r="L3" s="30"/>
      <c r="P3" s="29" t="s">
        <v>36</v>
      </c>
    </row>
    <row r="4" spans="1:17" ht="80.25" customHeight="1">
      <c r="A4" s="33" t="s">
        <v>31</v>
      </c>
      <c r="B4" s="33" t="s">
        <v>19</v>
      </c>
      <c r="C4" s="446" t="s">
        <v>27</v>
      </c>
      <c r="D4" s="448"/>
      <c r="E4" s="33" t="s">
        <v>70</v>
      </c>
      <c r="F4" s="446" t="s">
        <v>38</v>
      </c>
      <c r="G4" s="447"/>
      <c r="H4" s="448"/>
      <c r="I4" s="119" t="s">
        <v>25</v>
      </c>
      <c r="J4" s="33" t="s">
        <v>37</v>
      </c>
      <c r="K4" s="33" t="s">
        <v>29</v>
      </c>
      <c r="L4" s="119" t="s">
        <v>6</v>
      </c>
      <c r="M4" s="119" t="s">
        <v>10</v>
      </c>
      <c r="N4" s="33" t="s">
        <v>11</v>
      </c>
      <c r="O4" s="33" t="s">
        <v>12</v>
      </c>
      <c r="P4" s="38" t="s">
        <v>30</v>
      </c>
      <c r="Q4" s="33" t="s">
        <v>32</v>
      </c>
    </row>
    <row r="5" spans="1:17" ht="12.75" customHeight="1">
      <c r="A5" s="33" t="s">
        <v>39</v>
      </c>
      <c r="B5" s="33">
        <v>2</v>
      </c>
      <c r="C5" s="446">
        <v>3</v>
      </c>
      <c r="D5" s="448"/>
      <c r="E5" s="33">
        <v>4</v>
      </c>
      <c r="F5" s="470">
        <v>5</v>
      </c>
      <c r="G5" s="471"/>
      <c r="H5" s="472"/>
      <c r="I5" s="119">
        <v>6</v>
      </c>
      <c r="J5" s="33">
        <v>7</v>
      </c>
      <c r="K5" s="33">
        <v>8</v>
      </c>
      <c r="L5" s="35">
        <v>9</v>
      </c>
      <c r="M5" s="35">
        <v>10</v>
      </c>
      <c r="N5" s="33">
        <v>11</v>
      </c>
      <c r="O5" s="33">
        <v>12</v>
      </c>
      <c r="P5" s="38">
        <v>13</v>
      </c>
      <c r="Q5" s="33">
        <v>14</v>
      </c>
    </row>
    <row r="6" spans="1:17" ht="12.75" customHeight="1">
      <c r="A6" s="42" t="s">
        <v>54</v>
      </c>
      <c r="B6" s="449" t="s">
        <v>62</v>
      </c>
      <c r="C6" s="458"/>
      <c r="D6" s="469"/>
      <c r="E6" s="261"/>
      <c r="F6" s="261"/>
      <c r="G6" s="262"/>
      <c r="H6" s="33"/>
      <c r="I6" s="119"/>
      <c r="J6" s="71"/>
      <c r="K6" s="33"/>
      <c r="L6" s="35"/>
      <c r="M6" s="35"/>
      <c r="N6" s="33"/>
      <c r="O6" s="33"/>
      <c r="P6" s="38"/>
      <c r="Q6" s="33"/>
    </row>
    <row r="7" spans="1:17" ht="22.5" customHeight="1">
      <c r="A7" s="36" t="s">
        <v>55</v>
      </c>
      <c r="B7" s="278" t="s">
        <v>1484</v>
      </c>
      <c r="C7" s="278" t="s">
        <v>1491</v>
      </c>
      <c r="D7" s="278"/>
      <c r="E7" s="303"/>
      <c r="F7" s="278" t="s">
        <v>1489</v>
      </c>
      <c r="G7" s="278" t="s">
        <v>1492</v>
      </c>
      <c r="H7" s="278">
        <v>1963</v>
      </c>
      <c r="I7" s="214">
        <v>197497</v>
      </c>
      <c r="J7" s="214">
        <v>197497</v>
      </c>
      <c r="K7" s="324"/>
      <c r="L7" s="305">
        <v>37383</v>
      </c>
      <c r="M7" s="306"/>
      <c r="N7" s="278" t="s">
        <v>1487</v>
      </c>
      <c r="O7" s="38"/>
      <c r="P7" s="218" t="s">
        <v>1573</v>
      </c>
      <c r="Q7" s="278" t="s">
        <v>1715</v>
      </c>
    </row>
    <row r="8" spans="1:17" ht="22.5" customHeight="1">
      <c r="A8" s="36" t="s">
        <v>56</v>
      </c>
      <c r="B8" s="278" t="s">
        <v>1484</v>
      </c>
      <c r="C8" s="278" t="s">
        <v>1493</v>
      </c>
      <c r="D8" s="278"/>
      <c r="E8" s="323"/>
      <c r="F8" s="278" t="s">
        <v>1489</v>
      </c>
      <c r="G8" s="278" t="s">
        <v>1494</v>
      </c>
      <c r="H8" s="278">
        <v>1960</v>
      </c>
      <c r="I8" s="214">
        <v>137176.16</v>
      </c>
      <c r="J8" s="214">
        <v>137176.16</v>
      </c>
      <c r="K8" s="324"/>
      <c r="L8" s="305">
        <v>37383</v>
      </c>
      <c r="M8" s="306"/>
      <c r="N8" s="278" t="s">
        <v>1487</v>
      </c>
      <c r="O8" s="38"/>
      <c r="P8" s="218" t="s">
        <v>1573</v>
      </c>
      <c r="Q8" s="278" t="s">
        <v>1715</v>
      </c>
    </row>
    <row r="9" spans="1:17" ht="22.5" customHeight="1">
      <c r="A9" s="36" t="s">
        <v>57</v>
      </c>
      <c r="B9" s="278" t="s">
        <v>1484</v>
      </c>
      <c r="C9" s="278" t="s">
        <v>1495</v>
      </c>
      <c r="D9" s="278"/>
      <c r="E9" s="323"/>
      <c r="F9" s="278" t="s">
        <v>1489</v>
      </c>
      <c r="G9" s="278" t="s">
        <v>1496</v>
      </c>
      <c r="H9" s="278">
        <v>1963</v>
      </c>
      <c r="I9" s="214">
        <v>71909.08</v>
      </c>
      <c r="J9" s="214">
        <v>71909.08</v>
      </c>
      <c r="K9" s="324"/>
      <c r="L9" s="305">
        <v>37383</v>
      </c>
      <c r="M9" s="306"/>
      <c r="N9" s="278" t="s">
        <v>1487</v>
      </c>
      <c r="O9" s="38"/>
      <c r="P9" s="218" t="s">
        <v>1573</v>
      </c>
      <c r="Q9" s="278" t="s">
        <v>1715</v>
      </c>
    </row>
    <row r="10" spans="1:17" ht="22.5" customHeight="1">
      <c r="A10" s="36" t="s">
        <v>58</v>
      </c>
      <c r="B10" s="278" t="s">
        <v>1484</v>
      </c>
      <c r="C10" s="278" t="s">
        <v>1497</v>
      </c>
      <c r="D10" s="278"/>
      <c r="E10" s="323"/>
      <c r="F10" s="278" t="s">
        <v>1489</v>
      </c>
      <c r="G10" s="278" t="s">
        <v>1498</v>
      </c>
      <c r="H10" s="278">
        <v>1960</v>
      </c>
      <c r="I10" s="214">
        <v>177621.84</v>
      </c>
      <c r="J10" s="214">
        <v>177621.84</v>
      </c>
      <c r="K10" s="324"/>
      <c r="L10" s="305">
        <v>37383</v>
      </c>
      <c r="M10" s="306"/>
      <c r="N10" s="278" t="s">
        <v>1487</v>
      </c>
      <c r="O10" s="38"/>
      <c r="P10" s="218" t="s">
        <v>1573</v>
      </c>
      <c r="Q10" s="278" t="s">
        <v>1715</v>
      </c>
    </row>
    <row r="11" spans="1:17" ht="22.5" customHeight="1">
      <c r="A11" s="36" t="s">
        <v>59</v>
      </c>
      <c r="B11" s="278" t="s">
        <v>1484</v>
      </c>
      <c r="C11" s="278" t="s">
        <v>1499</v>
      </c>
      <c r="D11" s="278"/>
      <c r="E11" s="323"/>
      <c r="F11" s="278" t="s">
        <v>1489</v>
      </c>
      <c r="G11" s="278" t="s">
        <v>1500</v>
      </c>
      <c r="H11" s="278">
        <v>1957</v>
      </c>
      <c r="I11" s="214">
        <v>118396.52</v>
      </c>
      <c r="J11" s="214">
        <v>118396.52</v>
      </c>
      <c r="K11" s="324"/>
      <c r="L11" s="305">
        <v>37383</v>
      </c>
      <c r="M11" s="306"/>
      <c r="N11" s="278" t="s">
        <v>1487</v>
      </c>
      <c r="O11" s="38"/>
      <c r="P11" s="218" t="s">
        <v>1573</v>
      </c>
      <c r="Q11" s="278" t="s">
        <v>1715</v>
      </c>
    </row>
    <row r="12" spans="1:17" ht="22.5" customHeight="1">
      <c r="A12" s="36" t="s">
        <v>60</v>
      </c>
      <c r="B12" s="278" t="s">
        <v>1484</v>
      </c>
      <c r="C12" s="278" t="s">
        <v>1501</v>
      </c>
      <c r="D12" s="278"/>
      <c r="E12" s="323"/>
      <c r="F12" s="278" t="s">
        <v>1489</v>
      </c>
      <c r="G12" s="278" t="s">
        <v>1502</v>
      </c>
      <c r="H12" s="278">
        <v>1957</v>
      </c>
      <c r="I12" s="214">
        <v>516239.2</v>
      </c>
      <c r="J12" s="214">
        <v>516239.2</v>
      </c>
      <c r="K12" s="324"/>
      <c r="L12" s="305">
        <v>37383</v>
      </c>
      <c r="M12" s="306"/>
      <c r="N12" s="278" t="s">
        <v>1487</v>
      </c>
      <c r="O12" s="38"/>
      <c r="P12" s="218" t="s">
        <v>1573</v>
      </c>
      <c r="Q12" s="278" t="s">
        <v>1715</v>
      </c>
    </row>
    <row r="13" spans="1:17" ht="22.5" customHeight="1">
      <c r="A13" s="36" t="s">
        <v>61</v>
      </c>
      <c r="B13" s="278" t="s">
        <v>1484</v>
      </c>
      <c r="C13" s="278" t="s">
        <v>1503</v>
      </c>
      <c r="D13" s="278"/>
      <c r="E13" s="325" t="s">
        <v>1705</v>
      </c>
      <c r="F13" s="278" t="s">
        <v>1489</v>
      </c>
      <c r="G13" s="278" t="s">
        <v>1504</v>
      </c>
      <c r="H13" s="278">
        <v>1957</v>
      </c>
      <c r="I13" s="214">
        <v>209952.8</v>
      </c>
      <c r="J13" s="214">
        <v>209952.8</v>
      </c>
      <c r="K13" s="324"/>
      <c r="L13" s="305">
        <v>37383</v>
      </c>
      <c r="M13" s="306"/>
      <c r="N13" s="278" t="s">
        <v>1487</v>
      </c>
      <c r="O13" s="38"/>
      <c r="P13" s="218" t="s">
        <v>1573</v>
      </c>
      <c r="Q13" s="278" t="s">
        <v>1715</v>
      </c>
    </row>
    <row r="14" spans="1:17" ht="22.5" customHeight="1">
      <c r="A14" s="36" t="s">
        <v>918</v>
      </c>
      <c r="B14" s="278" t="s">
        <v>1484</v>
      </c>
      <c r="C14" s="278" t="s">
        <v>1505</v>
      </c>
      <c r="D14" s="278"/>
      <c r="E14" s="323"/>
      <c r="F14" s="278" t="s">
        <v>1489</v>
      </c>
      <c r="G14" s="278" t="s">
        <v>1506</v>
      </c>
      <c r="H14" s="278">
        <v>1957</v>
      </c>
      <c r="I14" s="214">
        <v>436251.48</v>
      </c>
      <c r="J14" s="214">
        <v>436251.48</v>
      </c>
      <c r="K14" s="324"/>
      <c r="L14" s="305">
        <v>37383</v>
      </c>
      <c r="M14" s="306"/>
      <c r="N14" s="278" t="s">
        <v>1487</v>
      </c>
      <c r="O14" s="38"/>
      <c r="P14" s="218" t="s">
        <v>1573</v>
      </c>
      <c r="Q14" s="278" t="s">
        <v>1715</v>
      </c>
    </row>
    <row r="15" spans="1:17" ht="22.5" customHeight="1">
      <c r="A15" s="36" t="s">
        <v>919</v>
      </c>
      <c r="B15" s="278" t="s">
        <v>1484</v>
      </c>
      <c r="C15" s="278" t="s">
        <v>1507</v>
      </c>
      <c r="D15" s="278"/>
      <c r="E15" s="323"/>
      <c r="F15" s="278" t="s">
        <v>1489</v>
      </c>
      <c r="G15" s="278" t="s">
        <v>1508</v>
      </c>
      <c r="H15" s="278">
        <v>1963</v>
      </c>
      <c r="I15" s="214">
        <v>271387.2</v>
      </c>
      <c r="J15" s="214">
        <v>271387.2</v>
      </c>
      <c r="K15" s="324"/>
      <c r="L15" s="305">
        <v>37383</v>
      </c>
      <c r="M15" s="306"/>
      <c r="N15" s="278" t="s">
        <v>1487</v>
      </c>
      <c r="O15" s="38"/>
      <c r="P15" s="218" t="s">
        <v>1573</v>
      </c>
      <c r="Q15" s="278" t="s">
        <v>1715</v>
      </c>
    </row>
    <row r="16" spans="1:17" ht="22.5" customHeight="1">
      <c r="A16" s="36" t="s">
        <v>920</v>
      </c>
      <c r="B16" s="278" t="s">
        <v>1484</v>
      </c>
      <c r="C16" s="278" t="s">
        <v>1509</v>
      </c>
      <c r="D16" s="278"/>
      <c r="E16" s="303" t="s">
        <v>1912</v>
      </c>
      <c r="F16" s="278" t="s">
        <v>1107</v>
      </c>
      <c r="G16" s="278" t="s">
        <v>1510</v>
      </c>
      <c r="H16" s="278">
        <v>1960</v>
      </c>
      <c r="I16" s="214">
        <v>538264.4</v>
      </c>
      <c r="J16" s="214">
        <v>538264.4</v>
      </c>
      <c r="K16" s="324"/>
      <c r="L16" s="305">
        <v>37383</v>
      </c>
      <c r="M16" s="306"/>
      <c r="N16" s="278" t="s">
        <v>1487</v>
      </c>
      <c r="O16" s="38"/>
      <c r="P16" s="218" t="s">
        <v>1573</v>
      </c>
      <c r="Q16" s="278" t="s">
        <v>1715</v>
      </c>
    </row>
    <row r="17" spans="1:17" ht="22.5" customHeight="1">
      <c r="A17" s="36" t="s">
        <v>921</v>
      </c>
      <c r="B17" s="278" t="s">
        <v>1484</v>
      </c>
      <c r="C17" s="278" t="s">
        <v>1511</v>
      </c>
      <c r="D17" s="278"/>
      <c r="E17" s="303" t="s">
        <v>2200</v>
      </c>
      <c r="F17" s="278" t="s">
        <v>1489</v>
      </c>
      <c r="G17" s="278" t="s">
        <v>1512</v>
      </c>
      <c r="H17" s="278">
        <v>1960</v>
      </c>
      <c r="I17" s="214">
        <v>18025.240000000002</v>
      </c>
      <c r="J17" s="214">
        <v>18025.240000000002</v>
      </c>
      <c r="K17" s="324"/>
      <c r="L17" s="305">
        <v>37383</v>
      </c>
      <c r="M17" s="306"/>
      <c r="N17" s="278" t="s">
        <v>1487</v>
      </c>
      <c r="O17" s="38"/>
      <c r="P17" s="218" t="s">
        <v>1573</v>
      </c>
      <c r="Q17" s="278" t="s">
        <v>1715</v>
      </c>
    </row>
    <row r="18" spans="1:17" ht="22.5" customHeight="1">
      <c r="A18" s="36" t="s">
        <v>922</v>
      </c>
      <c r="B18" s="278" t="s">
        <v>1484</v>
      </c>
      <c r="C18" s="278" t="s">
        <v>1513</v>
      </c>
      <c r="D18" s="278"/>
      <c r="E18" s="323"/>
      <c r="F18" s="278" t="s">
        <v>1107</v>
      </c>
      <c r="G18" s="278" t="s">
        <v>1514</v>
      </c>
      <c r="H18" s="278">
        <v>1963</v>
      </c>
      <c r="I18" s="214">
        <v>23894.799999999999</v>
      </c>
      <c r="J18" s="214">
        <v>23894.799999999999</v>
      </c>
      <c r="K18" s="324"/>
      <c r="L18" s="305">
        <v>37383</v>
      </c>
      <c r="M18" s="306"/>
      <c r="N18" s="278" t="s">
        <v>1487</v>
      </c>
      <c r="O18" s="38"/>
      <c r="P18" s="218" t="s">
        <v>1573</v>
      </c>
      <c r="Q18" s="278" t="s">
        <v>1715</v>
      </c>
    </row>
    <row r="19" spans="1:17" ht="22.5" customHeight="1">
      <c r="A19" s="36" t="s">
        <v>923</v>
      </c>
      <c r="B19" s="278" t="s">
        <v>1484</v>
      </c>
      <c r="C19" s="278" t="s">
        <v>1515</v>
      </c>
      <c r="D19" s="278"/>
      <c r="E19" s="323"/>
      <c r="F19" s="278" t="s">
        <v>1489</v>
      </c>
      <c r="G19" s="278" t="s">
        <v>1516</v>
      </c>
      <c r="H19" s="278">
        <v>1960</v>
      </c>
      <c r="I19" s="214">
        <v>127493.6</v>
      </c>
      <c r="J19" s="214">
        <v>127493.6</v>
      </c>
      <c r="K19" s="324"/>
      <c r="L19" s="305">
        <v>37383</v>
      </c>
      <c r="M19" s="306"/>
      <c r="N19" s="278" t="s">
        <v>1487</v>
      </c>
      <c r="O19" s="38"/>
      <c r="P19" s="218" t="s">
        <v>1573</v>
      </c>
      <c r="Q19" s="278" t="s">
        <v>1715</v>
      </c>
    </row>
    <row r="20" spans="1:17" ht="22.5" customHeight="1">
      <c r="A20" s="36" t="s">
        <v>924</v>
      </c>
      <c r="B20" s="278" t="s">
        <v>1484</v>
      </c>
      <c r="C20" s="278" t="s">
        <v>1517</v>
      </c>
      <c r="D20" s="278"/>
      <c r="E20" s="303"/>
      <c r="F20" s="278" t="s">
        <v>1107</v>
      </c>
      <c r="G20" s="278" t="s">
        <v>1518</v>
      </c>
      <c r="H20" s="278">
        <v>1960</v>
      </c>
      <c r="I20" s="214">
        <v>126794.96</v>
      </c>
      <c r="J20" s="214">
        <v>126794.96</v>
      </c>
      <c r="K20" s="324"/>
      <c r="L20" s="305">
        <v>37383</v>
      </c>
      <c r="M20" s="306"/>
      <c r="N20" s="278" t="s">
        <v>1487</v>
      </c>
      <c r="O20" s="38"/>
      <c r="P20" s="218" t="s">
        <v>1573</v>
      </c>
      <c r="Q20" s="278" t="s">
        <v>1715</v>
      </c>
    </row>
    <row r="21" spans="1:17" ht="22.5" customHeight="1">
      <c r="A21" s="36" t="s">
        <v>925</v>
      </c>
      <c r="B21" s="278" t="s">
        <v>1484</v>
      </c>
      <c r="C21" s="278" t="s">
        <v>1519</v>
      </c>
      <c r="D21" s="278"/>
      <c r="E21" s="303"/>
      <c r="F21" s="278" t="s">
        <v>1489</v>
      </c>
      <c r="G21" s="278" t="s">
        <v>1520</v>
      </c>
      <c r="H21" s="278">
        <v>1960</v>
      </c>
      <c r="I21" s="214">
        <v>31274.799999999999</v>
      </c>
      <c r="J21" s="214">
        <v>31274.799999999999</v>
      </c>
      <c r="K21" s="324"/>
      <c r="L21" s="305">
        <v>37383</v>
      </c>
      <c r="M21" s="306"/>
      <c r="N21" s="278" t="s">
        <v>1487</v>
      </c>
      <c r="O21" s="38"/>
      <c r="P21" s="218" t="s">
        <v>1573</v>
      </c>
      <c r="Q21" s="278" t="s">
        <v>1715</v>
      </c>
    </row>
    <row r="22" spans="1:17" ht="22.5" customHeight="1">
      <c r="A22" s="36" t="s">
        <v>926</v>
      </c>
      <c r="B22" s="278" t="s">
        <v>1484</v>
      </c>
      <c r="C22" s="278" t="s">
        <v>1521</v>
      </c>
      <c r="D22" s="278"/>
      <c r="E22" s="303"/>
      <c r="F22" s="278" t="s">
        <v>1489</v>
      </c>
      <c r="G22" s="278" t="s">
        <v>1516</v>
      </c>
      <c r="H22" s="278">
        <v>1963</v>
      </c>
      <c r="I22" s="214">
        <v>50223.360000000001</v>
      </c>
      <c r="J22" s="214">
        <v>50223.360000000001</v>
      </c>
      <c r="K22" s="324"/>
      <c r="L22" s="305">
        <v>37383</v>
      </c>
      <c r="M22" s="306"/>
      <c r="N22" s="278" t="s">
        <v>1487</v>
      </c>
      <c r="O22" s="38"/>
      <c r="P22" s="218" t="s">
        <v>1573</v>
      </c>
      <c r="Q22" s="278" t="s">
        <v>1715</v>
      </c>
    </row>
    <row r="23" spans="1:17" ht="22.5" customHeight="1">
      <c r="A23" s="36" t="s">
        <v>927</v>
      </c>
      <c r="B23" s="278" t="s">
        <v>1484</v>
      </c>
      <c r="C23" s="278" t="s">
        <v>1522</v>
      </c>
      <c r="D23" s="278"/>
      <c r="E23" s="303"/>
      <c r="F23" s="278" t="s">
        <v>1489</v>
      </c>
      <c r="G23" s="278" t="s">
        <v>1523</v>
      </c>
      <c r="H23" s="278">
        <v>1959</v>
      </c>
      <c r="I23" s="214">
        <v>174054.84</v>
      </c>
      <c r="J23" s="214">
        <v>174054.84</v>
      </c>
      <c r="K23" s="324"/>
      <c r="L23" s="305">
        <v>37383</v>
      </c>
      <c r="M23" s="306"/>
      <c r="N23" s="278" t="s">
        <v>1487</v>
      </c>
      <c r="O23" s="38"/>
      <c r="P23" s="218" t="s">
        <v>1573</v>
      </c>
      <c r="Q23" s="278" t="s">
        <v>1715</v>
      </c>
    </row>
    <row r="24" spans="1:17" ht="22.5" customHeight="1">
      <c r="A24" s="36" t="s">
        <v>928</v>
      </c>
      <c r="B24" s="278" t="s">
        <v>1484</v>
      </c>
      <c r="C24" s="278" t="s">
        <v>1524</v>
      </c>
      <c r="D24" s="278"/>
      <c r="E24" s="303"/>
      <c r="F24" s="278" t="s">
        <v>1525</v>
      </c>
      <c r="G24" s="278" t="s">
        <v>1526</v>
      </c>
      <c r="H24" s="278">
        <v>1960</v>
      </c>
      <c r="I24" s="214">
        <v>41729.800000000003</v>
      </c>
      <c r="J24" s="214">
        <v>41729.800000000003</v>
      </c>
      <c r="K24" s="324"/>
      <c r="L24" s="305">
        <v>37383</v>
      </c>
      <c r="M24" s="306"/>
      <c r="N24" s="278" t="s">
        <v>1487</v>
      </c>
      <c r="O24" s="38"/>
      <c r="P24" s="218" t="s">
        <v>1573</v>
      </c>
      <c r="Q24" s="278" t="s">
        <v>1715</v>
      </c>
    </row>
    <row r="25" spans="1:17" ht="22.5" customHeight="1">
      <c r="A25" s="36" t="s">
        <v>929</v>
      </c>
      <c r="B25" s="278" t="s">
        <v>1484</v>
      </c>
      <c r="C25" s="278" t="s">
        <v>1527</v>
      </c>
      <c r="D25" s="278"/>
      <c r="E25" s="303"/>
      <c r="F25" s="278" t="s">
        <v>1107</v>
      </c>
      <c r="G25" s="278" t="s">
        <v>1528</v>
      </c>
      <c r="H25" s="278">
        <v>1954</v>
      </c>
      <c r="I25" s="214">
        <v>121850.36</v>
      </c>
      <c r="J25" s="214">
        <v>121850.36</v>
      </c>
      <c r="K25" s="324"/>
      <c r="L25" s="305">
        <v>37383</v>
      </c>
      <c r="M25" s="306"/>
      <c r="N25" s="278" t="s">
        <v>1487</v>
      </c>
      <c r="O25" s="38"/>
      <c r="P25" s="218" t="s">
        <v>1573</v>
      </c>
      <c r="Q25" s="278" t="s">
        <v>1715</v>
      </c>
    </row>
    <row r="26" spans="1:17" ht="22.5" customHeight="1">
      <c r="A26" s="36" t="s">
        <v>930</v>
      </c>
      <c r="B26" s="278" t="s">
        <v>1484</v>
      </c>
      <c r="C26" s="278" t="s">
        <v>1529</v>
      </c>
      <c r="D26" s="278"/>
      <c r="E26" s="303"/>
      <c r="F26" s="278" t="s">
        <v>1489</v>
      </c>
      <c r="G26" s="278" t="s">
        <v>1530</v>
      </c>
      <c r="H26" s="278">
        <v>1954</v>
      </c>
      <c r="I26" s="214">
        <v>5170.92</v>
      </c>
      <c r="J26" s="214">
        <v>5170.92</v>
      </c>
      <c r="K26" s="324"/>
      <c r="L26" s="305">
        <v>37383</v>
      </c>
      <c r="M26" s="306"/>
      <c r="N26" s="278" t="s">
        <v>1487</v>
      </c>
      <c r="O26" s="38"/>
      <c r="P26" s="218" t="s">
        <v>1573</v>
      </c>
      <c r="Q26" s="278" t="s">
        <v>1715</v>
      </c>
    </row>
    <row r="27" spans="1:17" ht="22.5" customHeight="1">
      <c r="A27" s="36" t="s">
        <v>931</v>
      </c>
      <c r="B27" s="278" t="s">
        <v>1484</v>
      </c>
      <c r="C27" s="278" t="s">
        <v>1529</v>
      </c>
      <c r="D27" s="278"/>
      <c r="E27" s="303"/>
      <c r="F27" s="278" t="s">
        <v>1107</v>
      </c>
      <c r="G27" s="278" t="s">
        <v>1531</v>
      </c>
      <c r="H27" s="278">
        <v>1956</v>
      </c>
      <c r="I27" s="214">
        <v>783</v>
      </c>
      <c r="J27" s="214">
        <v>0</v>
      </c>
      <c r="K27" s="324"/>
      <c r="L27" s="305">
        <v>37383</v>
      </c>
      <c r="M27" s="306"/>
      <c r="N27" s="278" t="s">
        <v>1487</v>
      </c>
      <c r="O27" s="38"/>
      <c r="P27" s="218" t="s">
        <v>1573</v>
      </c>
      <c r="Q27" s="278" t="s">
        <v>1715</v>
      </c>
    </row>
    <row r="28" spans="1:17" ht="22.5" customHeight="1">
      <c r="A28" s="36" t="s">
        <v>932</v>
      </c>
      <c r="B28" s="278" t="s">
        <v>1484</v>
      </c>
      <c r="C28" s="278" t="s">
        <v>1532</v>
      </c>
      <c r="D28" s="278"/>
      <c r="E28" s="303"/>
      <c r="F28" s="278" t="s">
        <v>1489</v>
      </c>
      <c r="G28" s="278" t="s">
        <v>1533</v>
      </c>
      <c r="H28" s="278">
        <v>1952</v>
      </c>
      <c r="I28" s="214">
        <v>52714.52</v>
      </c>
      <c r="J28" s="214">
        <v>52714.52</v>
      </c>
      <c r="K28" s="304"/>
      <c r="L28" s="305">
        <v>37383</v>
      </c>
      <c r="M28" s="306"/>
      <c r="N28" s="278" t="s">
        <v>1487</v>
      </c>
      <c r="O28" s="38"/>
      <c r="P28" s="218" t="s">
        <v>1573</v>
      </c>
      <c r="Q28" s="278" t="s">
        <v>1715</v>
      </c>
    </row>
    <row r="29" spans="1:17" ht="22.5" customHeight="1">
      <c r="A29" s="36" t="s">
        <v>933</v>
      </c>
      <c r="B29" s="278" t="s">
        <v>1484</v>
      </c>
      <c r="C29" s="278" t="s">
        <v>1534</v>
      </c>
      <c r="D29" s="278"/>
      <c r="E29" s="303"/>
      <c r="F29" s="278" t="s">
        <v>1489</v>
      </c>
      <c r="G29" s="278" t="s">
        <v>1535</v>
      </c>
      <c r="H29" s="278">
        <v>1963</v>
      </c>
      <c r="I29" s="214">
        <v>56958.84</v>
      </c>
      <c r="J29" s="214">
        <v>56958.84</v>
      </c>
      <c r="K29" s="304"/>
      <c r="L29" s="305">
        <v>37383</v>
      </c>
      <c r="M29" s="306"/>
      <c r="N29" s="278" t="s">
        <v>1487</v>
      </c>
      <c r="O29" s="38"/>
      <c r="P29" s="218" t="s">
        <v>1573</v>
      </c>
      <c r="Q29" s="278" t="s">
        <v>1715</v>
      </c>
    </row>
    <row r="30" spans="1:17" ht="22.5" customHeight="1">
      <c r="A30" s="36" t="s">
        <v>934</v>
      </c>
      <c r="B30" s="278" t="s">
        <v>1484</v>
      </c>
      <c r="C30" s="278" t="s">
        <v>1536</v>
      </c>
      <c r="D30" s="278"/>
      <c r="E30" s="303"/>
      <c r="F30" s="278" t="s">
        <v>1489</v>
      </c>
      <c r="G30" s="278" t="s">
        <v>1537</v>
      </c>
      <c r="H30" s="278">
        <v>1957</v>
      </c>
      <c r="I30" s="214">
        <v>197232.96</v>
      </c>
      <c r="J30" s="214">
        <v>197232.96</v>
      </c>
      <c r="K30" s="304"/>
      <c r="L30" s="305">
        <v>37383</v>
      </c>
      <c r="M30" s="306"/>
      <c r="N30" s="278" t="s">
        <v>1487</v>
      </c>
      <c r="O30" s="38"/>
      <c r="P30" s="218" t="s">
        <v>1573</v>
      </c>
      <c r="Q30" s="278" t="s">
        <v>1715</v>
      </c>
    </row>
    <row r="31" spans="1:17" ht="22.5" customHeight="1">
      <c r="A31" s="36" t="s">
        <v>935</v>
      </c>
      <c r="B31" s="278" t="s">
        <v>1484</v>
      </c>
      <c r="C31" s="278" t="s">
        <v>1538</v>
      </c>
      <c r="D31" s="278"/>
      <c r="E31" s="303"/>
      <c r="F31" s="278" t="s">
        <v>1525</v>
      </c>
      <c r="G31" s="278" t="s">
        <v>1539</v>
      </c>
      <c r="H31" s="278">
        <v>1963</v>
      </c>
      <c r="I31" s="214">
        <v>97501.37</v>
      </c>
      <c r="J31" s="214">
        <v>40653.96</v>
      </c>
      <c r="K31" s="304"/>
      <c r="L31" s="305">
        <v>37383</v>
      </c>
      <c r="M31" s="306"/>
      <c r="N31" s="278" t="s">
        <v>1487</v>
      </c>
      <c r="O31" s="38"/>
      <c r="P31" s="218" t="s">
        <v>1573</v>
      </c>
      <c r="Q31" s="278" t="s">
        <v>1715</v>
      </c>
    </row>
    <row r="32" spans="1:17" ht="22.5" customHeight="1">
      <c r="A32" s="36" t="s">
        <v>936</v>
      </c>
      <c r="B32" s="278" t="s">
        <v>1484</v>
      </c>
      <c r="C32" s="278" t="s">
        <v>1540</v>
      </c>
      <c r="D32" s="278"/>
      <c r="E32" s="303"/>
      <c r="F32" s="278" t="s">
        <v>1489</v>
      </c>
      <c r="G32" s="278" t="s">
        <v>1541</v>
      </c>
      <c r="H32" s="278">
        <v>1960</v>
      </c>
      <c r="I32" s="214">
        <v>176923.2</v>
      </c>
      <c r="J32" s="214">
        <v>176923.2</v>
      </c>
      <c r="K32" s="304"/>
      <c r="L32" s="305">
        <v>37383</v>
      </c>
      <c r="M32" s="306"/>
      <c r="N32" s="278" t="s">
        <v>1487</v>
      </c>
      <c r="O32" s="38"/>
      <c r="P32" s="218" t="s">
        <v>1573</v>
      </c>
      <c r="Q32" s="278" t="s">
        <v>1715</v>
      </c>
    </row>
    <row r="33" spans="1:17" ht="22.5" customHeight="1">
      <c r="A33" s="36" t="s">
        <v>937</v>
      </c>
      <c r="B33" s="278" t="s">
        <v>1484</v>
      </c>
      <c r="C33" s="278" t="s">
        <v>1542</v>
      </c>
      <c r="D33" s="278"/>
      <c r="E33" s="303"/>
      <c r="F33" s="278" t="s">
        <v>1489</v>
      </c>
      <c r="G33" s="278" t="s">
        <v>1543</v>
      </c>
      <c r="H33" s="278">
        <v>1960</v>
      </c>
      <c r="I33" s="214">
        <v>34462.959999999999</v>
      </c>
      <c r="J33" s="214">
        <v>34462.959999999999</v>
      </c>
      <c r="K33" s="304"/>
      <c r="L33" s="305">
        <v>37383</v>
      </c>
      <c r="M33" s="306"/>
      <c r="N33" s="278" t="s">
        <v>1487</v>
      </c>
      <c r="O33" s="38"/>
      <c r="P33" s="218" t="s">
        <v>1573</v>
      </c>
      <c r="Q33" s="278" t="s">
        <v>1715</v>
      </c>
    </row>
    <row r="34" spans="1:17" ht="22.5" customHeight="1">
      <c r="A34" s="36" t="s">
        <v>938</v>
      </c>
      <c r="B34" s="278" t="s">
        <v>1484</v>
      </c>
      <c r="C34" s="278" t="s">
        <v>1544</v>
      </c>
      <c r="D34" s="278"/>
      <c r="E34" s="303"/>
      <c r="F34" s="278" t="s">
        <v>1107</v>
      </c>
      <c r="G34" s="278" t="s">
        <v>1545</v>
      </c>
      <c r="H34" s="278">
        <v>1962</v>
      </c>
      <c r="I34" s="214">
        <v>122737.60000000001</v>
      </c>
      <c r="J34" s="214">
        <v>122737.60000000001</v>
      </c>
      <c r="K34" s="304"/>
      <c r="L34" s="305">
        <v>37383</v>
      </c>
      <c r="M34" s="306"/>
      <c r="N34" s="278" t="s">
        <v>1487</v>
      </c>
      <c r="O34" s="38"/>
      <c r="P34" s="218" t="s">
        <v>1573</v>
      </c>
      <c r="Q34" s="278" t="s">
        <v>1715</v>
      </c>
    </row>
    <row r="35" spans="1:17" ht="22.5" customHeight="1">
      <c r="A35" s="36" t="s">
        <v>939</v>
      </c>
      <c r="B35" s="278" t="s">
        <v>1484</v>
      </c>
      <c r="C35" s="278" t="s">
        <v>1546</v>
      </c>
      <c r="D35" s="278"/>
      <c r="E35" s="303"/>
      <c r="F35" s="278" t="s">
        <v>1489</v>
      </c>
      <c r="G35" s="278" t="s">
        <v>1547</v>
      </c>
      <c r="H35" s="278">
        <v>1960</v>
      </c>
      <c r="I35" s="214">
        <v>111997.24</v>
      </c>
      <c r="J35" s="214">
        <v>111997.24</v>
      </c>
      <c r="K35" s="304"/>
      <c r="L35" s="305">
        <v>37383</v>
      </c>
      <c r="M35" s="306"/>
      <c r="N35" s="278" t="s">
        <v>1487</v>
      </c>
      <c r="O35" s="38"/>
      <c r="P35" s="218" t="s">
        <v>1573</v>
      </c>
      <c r="Q35" s="278" t="s">
        <v>1715</v>
      </c>
    </row>
    <row r="36" spans="1:17" ht="22.5" customHeight="1">
      <c r="A36" s="36" t="s">
        <v>940</v>
      </c>
      <c r="B36" s="278" t="s">
        <v>1484</v>
      </c>
      <c r="C36" s="278" t="s">
        <v>1548</v>
      </c>
      <c r="D36" s="278"/>
      <c r="E36" s="303"/>
      <c r="F36" s="278" t="s">
        <v>1489</v>
      </c>
      <c r="G36" s="278" t="s">
        <v>1549</v>
      </c>
      <c r="H36" s="278">
        <v>1960</v>
      </c>
      <c r="I36" s="214">
        <v>223466.4</v>
      </c>
      <c r="J36" s="214">
        <v>223466.4</v>
      </c>
      <c r="K36" s="304"/>
      <c r="L36" s="305">
        <v>37383</v>
      </c>
      <c r="M36" s="306"/>
      <c r="N36" s="278" t="s">
        <v>1487</v>
      </c>
      <c r="O36" s="38"/>
      <c r="P36" s="218" t="s">
        <v>1573</v>
      </c>
      <c r="Q36" s="278" t="s">
        <v>1715</v>
      </c>
    </row>
    <row r="37" spans="1:17" ht="22.5" customHeight="1">
      <c r="A37" s="36" t="s">
        <v>941</v>
      </c>
      <c r="B37" s="278" t="s">
        <v>1484</v>
      </c>
      <c r="C37" s="278" t="s">
        <v>1550</v>
      </c>
      <c r="D37" s="278"/>
      <c r="E37" s="303"/>
      <c r="F37" s="278" t="s">
        <v>1107</v>
      </c>
      <c r="G37" s="278" t="s">
        <v>1551</v>
      </c>
      <c r="H37" s="278">
        <v>1948</v>
      </c>
      <c r="I37" s="214">
        <v>96200.76</v>
      </c>
      <c r="J37" s="214">
        <v>96200.76</v>
      </c>
      <c r="K37" s="304"/>
      <c r="L37" s="305">
        <v>37383</v>
      </c>
      <c r="M37" s="306"/>
      <c r="N37" s="278" t="s">
        <v>1487</v>
      </c>
      <c r="O37" s="38"/>
      <c r="P37" s="218" t="s">
        <v>1573</v>
      </c>
      <c r="Q37" s="278" t="s">
        <v>1715</v>
      </c>
    </row>
    <row r="38" spans="1:17" ht="22.5" customHeight="1">
      <c r="A38" s="36" t="s">
        <v>942</v>
      </c>
      <c r="B38" s="278" t="s">
        <v>1484</v>
      </c>
      <c r="C38" s="278" t="s">
        <v>1552</v>
      </c>
      <c r="D38" s="278"/>
      <c r="E38" s="303"/>
      <c r="F38" s="278" t="s">
        <v>1489</v>
      </c>
      <c r="G38" s="278" t="s">
        <v>1553</v>
      </c>
      <c r="H38" s="278">
        <v>1960</v>
      </c>
      <c r="I38" s="214">
        <v>158371.51999999999</v>
      </c>
      <c r="J38" s="214">
        <v>158371.51999999999</v>
      </c>
      <c r="K38" s="304"/>
      <c r="L38" s="305">
        <v>37383</v>
      </c>
      <c r="M38" s="306"/>
      <c r="N38" s="278" t="s">
        <v>1487</v>
      </c>
      <c r="O38" s="38"/>
      <c r="P38" s="218" t="s">
        <v>1573</v>
      </c>
      <c r="Q38" s="278" t="s">
        <v>1715</v>
      </c>
    </row>
    <row r="39" spans="1:17" ht="22.5" customHeight="1">
      <c r="A39" s="36" t="s">
        <v>943</v>
      </c>
      <c r="B39" s="278" t="s">
        <v>1484</v>
      </c>
      <c r="C39" s="278" t="s">
        <v>1490</v>
      </c>
      <c r="D39" s="278"/>
      <c r="E39" s="303"/>
      <c r="F39" s="278" t="s">
        <v>1489</v>
      </c>
      <c r="G39" s="278"/>
      <c r="H39" s="278">
        <v>1980</v>
      </c>
      <c r="I39" s="214">
        <v>145272.84</v>
      </c>
      <c r="J39" s="214">
        <v>145272.84</v>
      </c>
      <c r="K39" s="304"/>
      <c r="L39" s="305">
        <v>37383</v>
      </c>
      <c r="M39" s="306"/>
      <c r="N39" s="278" t="s">
        <v>1487</v>
      </c>
      <c r="O39" s="38"/>
      <c r="P39" s="218" t="s">
        <v>1573</v>
      </c>
      <c r="Q39" s="278" t="s">
        <v>1715</v>
      </c>
    </row>
    <row r="40" spans="1:17" ht="22.5" customHeight="1">
      <c r="A40" s="36" t="s">
        <v>944</v>
      </c>
      <c r="B40" s="278" t="s">
        <v>1484</v>
      </c>
      <c r="C40" s="278" t="s">
        <v>1554</v>
      </c>
      <c r="D40" s="278"/>
      <c r="E40" s="303"/>
      <c r="F40" s="278" t="s">
        <v>1525</v>
      </c>
      <c r="G40" s="278" t="s">
        <v>1555</v>
      </c>
      <c r="H40" s="278">
        <v>1963</v>
      </c>
      <c r="I40" s="214">
        <v>49298.400000000001</v>
      </c>
      <c r="J40" s="214">
        <v>49298.400000000001</v>
      </c>
      <c r="K40" s="304"/>
      <c r="L40" s="305">
        <v>37383</v>
      </c>
      <c r="M40" s="306"/>
      <c r="N40" s="278" t="s">
        <v>1487</v>
      </c>
      <c r="O40" s="38"/>
      <c r="P40" s="218" t="s">
        <v>1573</v>
      </c>
      <c r="Q40" s="278" t="s">
        <v>1715</v>
      </c>
    </row>
    <row r="41" spans="1:17" ht="22.5" customHeight="1">
      <c r="A41" s="307" t="s">
        <v>945</v>
      </c>
      <c r="B41" s="278" t="s">
        <v>1484</v>
      </c>
      <c r="C41" s="278" t="s">
        <v>1556</v>
      </c>
      <c r="D41" s="278"/>
      <c r="E41" s="334" t="s">
        <v>1708</v>
      </c>
      <c r="F41" s="278" t="s">
        <v>1107</v>
      </c>
      <c r="G41" s="278" t="s">
        <v>1557</v>
      </c>
      <c r="H41" s="278">
        <v>1963</v>
      </c>
      <c r="I41" s="214">
        <v>219823.96</v>
      </c>
      <c r="J41" s="214">
        <v>219823.96</v>
      </c>
      <c r="K41" s="304"/>
      <c r="L41" s="305">
        <v>37383</v>
      </c>
      <c r="M41" s="306"/>
      <c r="N41" s="278" t="s">
        <v>1487</v>
      </c>
      <c r="O41" s="38"/>
      <c r="P41" s="218" t="s">
        <v>1573</v>
      </c>
      <c r="Q41" s="278" t="s">
        <v>1715</v>
      </c>
    </row>
    <row r="42" spans="1:17" ht="22.5" customHeight="1">
      <c r="A42" s="36" t="s">
        <v>946</v>
      </c>
      <c r="B42" s="278" t="s">
        <v>1484</v>
      </c>
      <c r="C42" s="278" t="s">
        <v>1558</v>
      </c>
      <c r="D42" s="278"/>
      <c r="E42" s="303"/>
      <c r="F42" s="278" t="s">
        <v>1489</v>
      </c>
      <c r="G42" s="278" t="s">
        <v>1559</v>
      </c>
      <c r="H42" s="278">
        <v>1960</v>
      </c>
      <c r="I42" s="214">
        <v>58659.519999999997</v>
      </c>
      <c r="J42" s="214">
        <v>58659.519999999997</v>
      </c>
      <c r="K42" s="304"/>
      <c r="L42" s="305">
        <v>37383</v>
      </c>
      <c r="M42" s="306"/>
      <c r="N42" s="278" t="s">
        <v>1487</v>
      </c>
      <c r="O42" s="38"/>
      <c r="P42" s="218" t="s">
        <v>1573</v>
      </c>
      <c r="Q42" s="278" t="s">
        <v>1715</v>
      </c>
    </row>
    <row r="43" spans="1:17" ht="22.5" customHeight="1">
      <c r="A43" s="36" t="s">
        <v>947</v>
      </c>
      <c r="B43" s="278" t="s">
        <v>1484</v>
      </c>
      <c r="C43" s="278" t="s">
        <v>1560</v>
      </c>
      <c r="D43" s="278"/>
      <c r="E43" s="303"/>
      <c r="F43" s="278" t="s">
        <v>1107</v>
      </c>
      <c r="G43" s="278" t="s">
        <v>1561</v>
      </c>
      <c r="H43" s="278">
        <v>1968</v>
      </c>
      <c r="I43" s="214">
        <v>440763.12</v>
      </c>
      <c r="J43" s="214">
        <v>440763.12</v>
      </c>
      <c r="K43" s="304"/>
      <c r="L43" s="305">
        <v>37383</v>
      </c>
      <c r="M43" s="306"/>
      <c r="N43" s="278" t="s">
        <v>1487</v>
      </c>
      <c r="O43" s="38"/>
      <c r="P43" s="218" t="s">
        <v>1573</v>
      </c>
      <c r="Q43" s="278" t="s">
        <v>1715</v>
      </c>
    </row>
    <row r="44" spans="1:17" ht="22.5" customHeight="1">
      <c r="A44" s="36" t="s">
        <v>948</v>
      </c>
      <c r="B44" s="278" t="s">
        <v>1484</v>
      </c>
      <c r="C44" s="278" t="s">
        <v>1560</v>
      </c>
      <c r="D44" s="278"/>
      <c r="E44" s="303"/>
      <c r="F44" s="278" t="s">
        <v>1489</v>
      </c>
      <c r="G44" s="278" t="s">
        <v>1562</v>
      </c>
      <c r="H44" s="278">
        <v>1963</v>
      </c>
      <c r="I44" s="214">
        <v>191183</v>
      </c>
      <c r="J44" s="214">
        <v>191183</v>
      </c>
      <c r="K44" s="304"/>
      <c r="L44" s="305">
        <v>37383</v>
      </c>
      <c r="M44" s="306"/>
      <c r="N44" s="278" t="s">
        <v>1487</v>
      </c>
      <c r="O44" s="38"/>
      <c r="P44" s="218" t="s">
        <v>1573</v>
      </c>
      <c r="Q44" s="278" t="s">
        <v>1715</v>
      </c>
    </row>
    <row r="45" spans="1:17" ht="22.5" customHeight="1">
      <c r="A45" s="36" t="s">
        <v>949</v>
      </c>
      <c r="B45" s="278" t="s">
        <v>1484</v>
      </c>
      <c r="C45" s="278" t="s">
        <v>1563</v>
      </c>
      <c r="D45" s="278"/>
      <c r="E45" s="303"/>
      <c r="F45" s="278" t="s">
        <v>1107</v>
      </c>
      <c r="G45" s="278" t="s">
        <v>1564</v>
      </c>
      <c r="H45" s="278">
        <v>1960</v>
      </c>
      <c r="I45" s="214">
        <v>84441.96</v>
      </c>
      <c r="J45" s="214">
        <v>84441.96</v>
      </c>
      <c r="K45" s="304"/>
      <c r="L45" s="305">
        <v>37383</v>
      </c>
      <c r="M45" s="306"/>
      <c r="N45" s="278" t="s">
        <v>1487</v>
      </c>
      <c r="O45" s="38"/>
      <c r="P45" s="218" t="s">
        <v>1573</v>
      </c>
      <c r="Q45" s="278" t="s">
        <v>1715</v>
      </c>
    </row>
    <row r="46" spans="1:17" ht="22.5" customHeight="1">
      <c r="A46" s="36" t="s">
        <v>950</v>
      </c>
      <c r="B46" s="278" t="s">
        <v>1484</v>
      </c>
      <c r="C46" s="278" t="s">
        <v>1565</v>
      </c>
      <c r="D46" s="278"/>
      <c r="E46" s="325" t="s">
        <v>1709</v>
      </c>
      <c r="F46" s="278" t="s">
        <v>1107</v>
      </c>
      <c r="G46" s="278" t="s">
        <v>1566</v>
      </c>
      <c r="H46" s="278">
        <v>1966</v>
      </c>
      <c r="I46" s="214">
        <v>188965.72</v>
      </c>
      <c r="J46" s="214">
        <v>188965.72</v>
      </c>
      <c r="K46" s="304"/>
      <c r="L46" s="305">
        <v>37383</v>
      </c>
      <c r="M46" s="306"/>
      <c r="N46" s="278" t="s">
        <v>1487</v>
      </c>
      <c r="O46" s="38"/>
      <c r="P46" s="218" t="s">
        <v>1573</v>
      </c>
      <c r="Q46" s="278" t="s">
        <v>1715</v>
      </c>
    </row>
    <row r="47" spans="1:17" ht="22.5" customHeight="1">
      <c r="A47" s="36" t="s">
        <v>951</v>
      </c>
      <c r="B47" s="278" t="s">
        <v>1484</v>
      </c>
      <c r="C47" s="278" t="s">
        <v>1451</v>
      </c>
      <c r="D47" s="278"/>
      <c r="E47" s="303"/>
      <c r="F47" s="278" t="s">
        <v>1489</v>
      </c>
      <c r="G47" s="278" t="s">
        <v>1567</v>
      </c>
      <c r="H47" s="278">
        <v>1966</v>
      </c>
      <c r="I47" s="214">
        <v>77383.399999999994</v>
      </c>
      <c r="J47" s="214">
        <v>77383.399999999994</v>
      </c>
      <c r="K47" s="304"/>
      <c r="L47" s="305">
        <v>37383</v>
      </c>
      <c r="M47" s="306"/>
      <c r="N47" s="278" t="s">
        <v>1487</v>
      </c>
      <c r="O47" s="38"/>
      <c r="P47" s="218" t="s">
        <v>1573</v>
      </c>
      <c r="Q47" s="278" t="s">
        <v>1715</v>
      </c>
    </row>
    <row r="48" spans="1:17" ht="22.5" customHeight="1">
      <c r="A48" s="36" t="s">
        <v>952</v>
      </c>
      <c r="B48" s="278" t="s">
        <v>1484</v>
      </c>
      <c r="C48" s="278" t="s">
        <v>1568</v>
      </c>
      <c r="D48" s="278"/>
      <c r="E48" s="303"/>
      <c r="F48" s="278" t="s">
        <v>1525</v>
      </c>
      <c r="G48" s="278" t="s">
        <v>1569</v>
      </c>
      <c r="H48" s="278">
        <v>1966</v>
      </c>
      <c r="I48" s="214">
        <v>9820.32</v>
      </c>
      <c r="J48" s="214">
        <v>9820.32</v>
      </c>
      <c r="K48" s="304"/>
      <c r="L48" s="305">
        <v>37383</v>
      </c>
      <c r="M48" s="306"/>
      <c r="N48" s="278" t="s">
        <v>1487</v>
      </c>
      <c r="O48" s="38"/>
      <c r="P48" s="218" t="s">
        <v>1573</v>
      </c>
      <c r="Q48" s="278" t="s">
        <v>1715</v>
      </c>
    </row>
    <row r="49" spans="1:17" ht="22.5" customHeight="1">
      <c r="A49" s="36" t="s">
        <v>953</v>
      </c>
      <c r="B49" s="278" t="s">
        <v>1484</v>
      </c>
      <c r="C49" s="278" t="s">
        <v>1570</v>
      </c>
      <c r="D49" s="278"/>
      <c r="E49" s="303"/>
      <c r="F49" s="278" t="s">
        <v>1107</v>
      </c>
      <c r="G49" s="278" t="s">
        <v>1571</v>
      </c>
      <c r="H49" s="278">
        <v>1959</v>
      </c>
      <c r="I49" s="214">
        <v>268366.32</v>
      </c>
      <c r="J49" s="214">
        <v>268366.32</v>
      </c>
      <c r="K49" s="304"/>
      <c r="L49" s="305">
        <v>37383</v>
      </c>
      <c r="M49" s="306"/>
      <c r="N49" s="278" t="s">
        <v>1487</v>
      </c>
      <c r="O49" s="38"/>
      <c r="P49" s="218" t="s">
        <v>1573</v>
      </c>
      <c r="Q49" s="278" t="s">
        <v>1715</v>
      </c>
    </row>
    <row r="50" spans="1:17" ht="22.5" customHeight="1">
      <c r="A50" s="36" t="s">
        <v>954</v>
      </c>
      <c r="B50" s="278" t="s">
        <v>1484</v>
      </c>
      <c r="C50" s="278" t="s">
        <v>1536</v>
      </c>
      <c r="D50" s="278"/>
      <c r="E50" s="303"/>
      <c r="F50" s="278" t="s">
        <v>1107</v>
      </c>
      <c r="G50" s="278" t="s">
        <v>1572</v>
      </c>
      <c r="H50" s="278">
        <v>1959</v>
      </c>
      <c r="I50" s="214">
        <v>454503.04</v>
      </c>
      <c r="J50" s="214">
        <v>454503.04</v>
      </c>
      <c r="K50" s="304"/>
      <c r="L50" s="305">
        <v>37383</v>
      </c>
      <c r="M50" s="306"/>
      <c r="N50" s="278" t="s">
        <v>1487</v>
      </c>
      <c r="O50" s="38"/>
      <c r="P50" s="218" t="s">
        <v>1573</v>
      </c>
      <c r="Q50" s="278" t="s">
        <v>1715</v>
      </c>
    </row>
    <row r="51" spans="1:17" ht="22.5" customHeight="1">
      <c r="A51" s="36" t="s">
        <v>955</v>
      </c>
      <c r="B51" s="308" t="s">
        <v>1106</v>
      </c>
      <c r="C51" s="308" t="s">
        <v>1179</v>
      </c>
      <c r="D51" s="300"/>
      <c r="E51" s="420" t="s">
        <v>2201</v>
      </c>
      <c r="F51" s="264" t="s">
        <v>1107</v>
      </c>
      <c r="G51" s="265" t="s">
        <v>1109</v>
      </c>
      <c r="H51" s="301"/>
      <c r="I51" s="264"/>
      <c r="J51" s="228"/>
      <c r="K51" s="229"/>
      <c r="L51" s="33"/>
      <c r="M51" s="215"/>
      <c r="N51" s="268"/>
      <c r="O51" s="269"/>
      <c r="P51" s="33"/>
      <c r="Q51" s="113"/>
    </row>
    <row r="52" spans="1:17" ht="22.5" customHeight="1">
      <c r="A52" s="36" t="s">
        <v>956</v>
      </c>
      <c r="B52" s="218" t="s">
        <v>1106</v>
      </c>
      <c r="C52" s="218" t="s">
        <v>1180</v>
      </c>
      <c r="D52" s="38"/>
      <c r="E52" s="225"/>
      <c r="F52" s="264" t="s">
        <v>1108</v>
      </c>
      <c r="G52" s="265" t="s">
        <v>1110</v>
      </c>
      <c r="H52" s="219"/>
      <c r="I52" s="220"/>
      <c r="J52" s="228"/>
      <c r="K52" s="229"/>
      <c r="L52" s="33"/>
      <c r="M52" s="215"/>
      <c r="N52" s="268"/>
      <c r="O52" s="269"/>
      <c r="P52" s="33"/>
      <c r="Q52" s="113"/>
    </row>
    <row r="53" spans="1:17" ht="22.5" customHeight="1">
      <c r="A53" s="36" t="s">
        <v>957</v>
      </c>
      <c r="B53" s="218" t="s">
        <v>1106</v>
      </c>
      <c r="C53" s="218" t="s">
        <v>1181</v>
      </c>
      <c r="D53" s="38"/>
      <c r="E53" s="225"/>
      <c r="F53" s="264" t="s">
        <v>1108</v>
      </c>
      <c r="G53" s="265" t="s">
        <v>1111</v>
      </c>
      <c r="H53" s="219"/>
      <c r="I53" s="220"/>
      <c r="J53" s="228"/>
      <c r="K53" s="229"/>
      <c r="L53" s="33"/>
      <c r="M53" s="215"/>
      <c r="N53" s="268"/>
      <c r="O53" s="269"/>
      <c r="P53" s="33"/>
      <c r="Q53" s="113"/>
    </row>
    <row r="54" spans="1:17" ht="22.5" customHeight="1">
      <c r="A54" s="36" t="s">
        <v>958</v>
      </c>
      <c r="B54" s="218" t="s">
        <v>1106</v>
      </c>
      <c r="C54" s="218" t="s">
        <v>1182</v>
      </c>
      <c r="D54" s="38"/>
      <c r="E54" s="225"/>
      <c r="F54" s="264" t="s">
        <v>1108</v>
      </c>
      <c r="G54" s="265" t="s">
        <v>1112</v>
      </c>
      <c r="H54" s="219"/>
      <c r="I54" s="220"/>
      <c r="J54" s="228"/>
      <c r="K54" s="229"/>
      <c r="L54" s="33"/>
      <c r="M54" s="215"/>
      <c r="N54" s="268"/>
      <c r="O54" s="269"/>
      <c r="P54" s="33"/>
      <c r="Q54" s="113"/>
    </row>
    <row r="55" spans="1:17" ht="22.5" customHeight="1">
      <c r="A55" s="36" t="s">
        <v>959</v>
      </c>
      <c r="B55" s="218" t="s">
        <v>1106</v>
      </c>
      <c r="C55" s="218" t="s">
        <v>1183</v>
      </c>
      <c r="D55" s="38"/>
      <c r="E55" s="225"/>
      <c r="F55" s="264" t="s">
        <v>1108</v>
      </c>
      <c r="G55" s="265" t="s">
        <v>1114</v>
      </c>
      <c r="H55" s="219"/>
      <c r="I55" s="220"/>
      <c r="J55" s="228"/>
      <c r="K55" s="229"/>
      <c r="L55" s="33"/>
      <c r="M55" s="215"/>
      <c r="N55" s="268"/>
      <c r="O55" s="269"/>
      <c r="P55" s="33"/>
      <c r="Q55" s="113"/>
    </row>
    <row r="56" spans="1:17" ht="22.5" customHeight="1">
      <c r="A56" s="36" t="s">
        <v>960</v>
      </c>
      <c r="B56" s="218" t="s">
        <v>1106</v>
      </c>
      <c r="C56" s="218" t="s">
        <v>1184</v>
      </c>
      <c r="D56" s="38"/>
      <c r="E56" s="225"/>
      <c r="F56" s="264" t="s">
        <v>1108</v>
      </c>
      <c r="G56" s="265" t="s">
        <v>1110</v>
      </c>
      <c r="H56" s="219"/>
      <c r="I56" s="220"/>
      <c r="J56" s="228"/>
      <c r="K56" s="229"/>
      <c r="L56" s="33"/>
      <c r="M56" s="215"/>
      <c r="N56" s="268"/>
      <c r="O56" s="269"/>
      <c r="P56" s="33"/>
      <c r="Q56" s="113"/>
    </row>
    <row r="57" spans="1:17" ht="22.5" customHeight="1">
      <c r="A57" s="36" t="s">
        <v>961</v>
      </c>
      <c r="B57" s="218" t="s">
        <v>1106</v>
      </c>
      <c r="C57" s="218" t="s">
        <v>1185</v>
      </c>
      <c r="D57" s="38"/>
      <c r="E57" s="225"/>
      <c r="F57" s="264" t="s">
        <v>1108</v>
      </c>
      <c r="G57" s="265" t="s">
        <v>1110</v>
      </c>
      <c r="H57" s="219"/>
      <c r="I57" s="220"/>
      <c r="J57" s="228"/>
      <c r="K57" s="229"/>
      <c r="L57" s="33"/>
      <c r="M57" s="215"/>
      <c r="N57" s="268"/>
      <c r="O57" s="269"/>
      <c r="P57" s="33"/>
      <c r="Q57" s="113"/>
    </row>
    <row r="58" spans="1:17" ht="22.5" customHeight="1">
      <c r="A58" s="36" t="s">
        <v>962</v>
      </c>
      <c r="B58" s="218" t="s">
        <v>1106</v>
      </c>
      <c r="C58" s="218" t="s">
        <v>1195</v>
      </c>
      <c r="D58" s="38"/>
      <c r="E58" s="225"/>
      <c r="F58" s="264" t="s">
        <v>1108</v>
      </c>
      <c r="G58" s="265" t="s">
        <v>1115</v>
      </c>
      <c r="H58" s="219"/>
      <c r="I58" s="220"/>
      <c r="J58" s="228"/>
      <c r="K58" s="229"/>
      <c r="L58" s="33"/>
      <c r="M58" s="215"/>
      <c r="N58" s="268"/>
      <c r="O58" s="269"/>
      <c r="P58" s="33"/>
      <c r="Q58" s="113"/>
    </row>
    <row r="59" spans="1:17" ht="22.5" customHeight="1">
      <c r="A59" s="36" t="s">
        <v>963</v>
      </c>
      <c r="B59" s="218" t="s">
        <v>1106</v>
      </c>
      <c r="C59" s="218" t="s">
        <v>1196</v>
      </c>
      <c r="D59" s="38"/>
      <c r="E59" s="225"/>
      <c r="F59" s="264" t="s">
        <v>1108</v>
      </c>
      <c r="G59" s="265" t="s">
        <v>1110</v>
      </c>
      <c r="H59" s="219"/>
      <c r="I59" s="220"/>
      <c r="J59" s="228"/>
      <c r="K59" s="229"/>
      <c r="L59" s="33"/>
      <c r="M59" s="215"/>
      <c r="N59" s="268"/>
      <c r="O59" s="269"/>
      <c r="P59" s="33"/>
      <c r="Q59" s="113"/>
    </row>
    <row r="60" spans="1:17" ht="22.5" customHeight="1">
      <c r="A60" s="36" t="s">
        <v>964</v>
      </c>
      <c r="B60" s="218" t="s">
        <v>1106</v>
      </c>
      <c r="C60" s="218" t="s">
        <v>1194</v>
      </c>
      <c r="D60" s="38"/>
      <c r="E60" s="225"/>
      <c r="F60" s="264" t="s">
        <v>1108</v>
      </c>
      <c r="G60" s="265" t="s">
        <v>1117</v>
      </c>
      <c r="H60" s="219"/>
      <c r="I60" s="220"/>
      <c r="J60" s="228"/>
      <c r="K60" s="229"/>
      <c r="L60" s="33"/>
      <c r="M60" s="215"/>
      <c r="N60" s="268"/>
      <c r="O60" s="269"/>
      <c r="P60" s="33"/>
      <c r="Q60" s="113"/>
    </row>
    <row r="61" spans="1:17" ht="22.5" customHeight="1">
      <c r="A61" s="36" t="s">
        <v>965</v>
      </c>
      <c r="B61" s="218" t="s">
        <v>1106</v>
      </c>
      <c r="C61" s="218" t="s">
        <v>1193</v>
      </c>
      <c r="D61" s="38"/>
      <c r="E61" s="225"/>
      <c r="F61" s="264" t="s">
        <v>1108</v>
      </c>
      <c r="G61" s="265" t="s">
        <v>1118</v>
      </c>
      <c r="H61" s="219"/>
      <c r="I61" s="220"/>
      <c r="J61" s="228"/>
      <c r="K61" s="229"/>
      <c r="L61" s="33"/>
      <c r="M61" s="215"/>
      <c r="N61" s="268"/>
      <c r="O61" s="269"/>
      <c r="P61" s="33"/>
      <c r="Q61" s="113"/>
    </row>
    <row r="62" spans="1:17" ht="22.5" customHeight="1">
      <c r="A62" s="36" t="s">
        <v>966</v>
      </c>
      <c r="B62" s="218" t="s">
        <v>1106</v>
      </c>
      <c r="C62" s="218" t="s">
        <v>1192</v>
      </c>
      <c r="D62" s="38"/>
      <c r="E62" s="225"/>
      <c r="F62" s="264" t="s">
        <v>1108</v>
      </c>
      <c r="G62" s="265" t="s">
        <v>1116</v>
      </c>
      <c r="H62" s="219"/>
      <c r="I62" s="220"/>
      <c r="J62" s="228"/>
      <c r="K62" s="229"/>
      <c r="L62" s="33"/>
      <c r="M62" s="215"/>
      <c r="N62" s="268"/>
      <c r="O62" s="269"/>
      <c r="P62" s="33"/>
      <c r="Q62" s="113"/>
    </row>
    <row r="63" spans="1:17" ht="22.5" customHeight="1">
      <c r="A63" s="36" t="s">
        <v>967</v>
      </c>
      <c r="B63" s="218" t="s">
        <v>1106</v>
      </c>
      <c r="C63" s="218" t="s">
        <v>1191</v>
      </c>
      <c r="D63" s="38"/>
      <c r="E63" s="225"/>
      <c r="F63" s="264" t="s">
        <v>1108</v>
      </c>
      <c r="G63" s="265" t="s">
        <v>1119</v>
      </c>
      <c r="H63" s="219"/>
      <c r="I63" s="220"/>
      <c r="J63" s="228"/>
      <c r="K63" s="229"/>
      <c r="L63" s="33"/>
      <c r="M63" s="215"/>
      <c r="N63" s="268"/>
      <c r="O63" s="269"/>
      <c r="P63" s="33"/>
      <c r="Q63" s="113"/>
    </row>
    <row r="64" spans="1:17" ht="22.5" customHeight="1">
      <c r="A64" s="36" t="s">
        <v>968</v>
      </c>
      <c r="B64" s="218" t="s">
        <v>1106</v>
      </c>
      <c r="C64" s="218" t="s">
        <v>1190</v>
      </c>
      <c r="D64" s="38"/>
      <c r="E64" s="225"/>
      <c r="F64" s="264" t="s">
        <v>1108</v>
      </c>
      <c r="G64" s="265" t="s">
        <v>1115</v>
      </c>
      <c r="H64" s="219"/>
      <c r="I64" s="220"/>
      <c r="J64" s="228"/>
      <c r="K64" s="229"/>
      <c r="L64" s="33"/>
      <c r="M64" s="215"/>
      <c r="N64" s="268"/>
      <c r="O64" s="269"/>
      <c r="P64" s="33"/>
      <c r="Q64" s="113"/>
    </row>
    <row r="65" spans="1:17" ht="22.5" customHeight="1">
      <c r="A65" s="36" t="s">
        <v>969</v>
      </c>
      <c r="B65" s="218" t="s">
        <v>1106</v>
      </c>
      <c r="C65" s="218" t="s">
        <v>1189</v>
      </c>
      <c r="D65" s="38"/>
      <c r="E65" s="225"/>
      <c r="F65" s="264" t="s">
        <v>1108</v>
      </c>
      <c r="G65" s="265" t="s">
        <v>1120</v>
      </c>
      <c r="H65" s="219"/>
      <c r="I65" s="220"/>
      <c r="J65" s="228"/>
      <c r="K65" s="229"/>
      <c r="L65" s="33"/>
      <c r="M65" s="215"/>
      <c r="N65" s="268"/>
      <c r="O65" s="269"/>
      <c r="P65" s="33"/>
      <c r="Q65" s="113"/>
    </row>
    <row r="66" spans="1:17" ht="22.5" customHeight="1">
      <c r="A66" s="36" t="s">
        <v>970</v>
      </c>
      <c r="B66" s="218" t="s">
        <v>1106</v>
      </c>
      <c r="C66" s="218" t="s">
        <v>1188</v>
      </c>
      <c r="D66" s="38"/>
      <c r="E66" s="225"/>
      <c r="F66" s="264" t="s">
        <v>1108</v>
      </c>
      <c r="G66" s="265" t="s">
        <v>1113</v>
      </c>
      <c r="H66" s="219"/>
      <c r="I66" s="220"/>
      <c r="J66" s="228"/>
      <c r="K66" s="229"/>
      <c r="L66" s="33"/>
      <c r="M66" s="215"/>
      <c r="N66" s="268"/>
      <c r="O66" s="269"/>
      <c r="P66" s="33"/>
      <c r="Q66" s="113"/>
    </row>
    <row r="67" spans="1:17" ht="22.5" customHeight="1">
      <c r="A67" s="36" t="s">
        <v>971</v>
      </c>
      <c r="B67" s="218" t="s">
        <v>1106</v>
      </c>
      <c r="C67" s="218" t="s">
        <v>1187</v>
      </c>
      <c r="D67" s="38"/>
      <c r="E67" s="225"/>
      <c r="F67" s="264" t="s">
        <v>1108</v>
      </c>
      <c r="G67" s="265" t="s">
        <v>1116</v>
      </c>
      <c r="H67" s="219"/>
      <c r="I67" s="220"/>
      <c r="J67" s="228"/>
      <c r="K67" s="229"/>
      <c r="L67" s="33"/>
      <c r="M67" s="215"/>
      <c r="N67" s="268"/>
      <c r="O67" s="269"/>
      <c r="P67" s="33"/>
      <c r="Q67" s="113"/>
    </row>
    <row r="68" spans="1:17" ht="22.5" customHeight="1">
      <c r="A68" s="36" t="s">
        <v>972</v>
      </c>
      <c r="B68" s="218" t="s">
        <v>1106</v>
      </c>
      <c r="C68" s="218" t="s">
        <v>1186</v>
      </c>
      <c r="D68" s="38"/>
      <c r="E68" s="225"/>
      <c r="F68" s="264" t="s">
        <v>1108</v>
      </c>
      <c r="G68" s="265" t="s">
        <v>1121</v>
      </c>
      <c r="H68" s="219"/>
      <c r="I68" s="220"/>
      <c r="J68" s="228"/>
      <c r="K68" s="229"/>
      <c r="L68" s="33"/>
      <c r="M68" s="215"/>
      <c r="N68" s="268"/>
      <c r="O68" s="269"/>
      <c r="P68" s="33"/>
      <c r="Q68" s="113"/>
    </row>
    <row r="69" spans="1:17" ht="12.75" customHeight="1">
      <c r="A69" s="36" t="s">
        <v>973</v>
      </c>
      <c r="B69" s="218" t="s">
        <v>906</v>
      </c>
      <c r="C69" s="218" t="s">
        <v>917</v>
      </c>
      <c r="D69" s="38"/>
      <c r="E69" s="266"/>
      <c r="F69" s="33"/>
      <c r="G69" s="219"/>
      <c r="H69" s="219">
        <v>2008</v>
      </c>
      <c r="I69" s="220">
        <v>73900</v>
      </c>
      <c r="J69" s="267"/>
      <c r="K69" s="44"/>
      <c r="L69" s="33"/>
      <c r="M69" s="215"/>
      <c r="N69" s="268"/>
      <c r="O69" s="269"/>
      <c r="P69" s="33"/>
      <c r="Q69" s="113"/>
    </row>
    <row r="70" spans="1:17" ht="15" customHeight="1">
      <c r="A70" s="36" t="s">
        <v>974</v>
      </c>
      <c r="B70" s="218" t="s">
        <v>907</v>
      </c>
      <c r="C70" s="218" t="s">
        <v>917</v>
      </c>
      <c r="D70" s="38"/>
      <c r="E70" s="266"/>
      <c r="F70" s="33"/>
      <c r="G70" s="219"/>
      <c r="H70" s="219">
        <v>2008</v>
      </c>
      <c r="I70" s="220">
        <v>72900</v>
      </c>
      <c r="J70" s="267"/>
      <c r="K70" s="44"/>
      <c r="L70" s="33"/>
      <c r="M70" s="215"/>
      <c r="N70" s="268"/>
      <c r="O70" s="269"/>
      <c r="P70" s="33"/>
      <c r="Q70" s="113"/>
    </row>
    <row r="71" spans="1:17" ht="15" customHeight="1">
      <c r="A71" s="36" t="s">
        <v>975</v>
      </c>
      <c r="B71" s="218" t="s">
        <v>908</v>
      </c>
      <c r="C71" s="218" t="s">
        <v>917</v>
      </c>
      <c r="D71" s="38"/>
      <c r="E71" s="266"/>
      <c r="F71" s="33"/>
      <c r="G71" s="219"/>
      <c r="H71" s="219">
        <v>2008</v>
      </c>
      <c r="I71" s="220">
        <v>69500</v>
      </c>
      <c r="J71" s="267"/>
      <c r="K71" s="44"/>
      <c r="L71" s="33"/>
      <c r="M71" s="215"/>
      <c r="N71" s="268"/>
      <c r="O71" s="269"/>
      <c r="P71" s="33"/>
      <c r="Q71" s="113"/>
    </row>
    <row r="72" spans="1:17" ht="15" customHeight="1">
      <c r="A72" s="36" t="s">
        <v>976</v>
      </c>
      <c r="B72" s="218" t="s">
        <v>909</v>
      </c>
      <c r="C72" s="218" t="s">
        <v>917</v>
      </c>
      <c r="D72" s="38"/>
      <c r="E72" s="266"/>
      <c r="F72" s="33"/>
      <c r="G72" s="219"/>
      <c r="H72" s="219">
        <v>2008</v>
      </c>
      <c r="I72" s="220">
        <v>71765</v>
      </c>
      <c r="J72" s="267"/>
      <c r="K72" s="44"/>
      <c r="L72" s="33"/>
      <c r="M72" s="215"/>
      <c r="N72" s="268"/>
      <c r="O72" s="269"/>
      <c r="P72" s="33"/>
      <c r="Q72" s="113"/>
    </row>
    <row r="73" spans="1:17" ht="15" customHeight="1">
      <c r="A73" s="36" t="s">
        <v>977</v>
      </c>
      <c r="B73" s="218" t="s">
        <v>910</v>
      </c>
      <c r="C73" s="218" t="s">
        <v>917</v>
      </c>
      <c r="D73" s="38"/>
      <c r="E73" s="266"/>
      <c r="F73" s="33"/>
      <c r="G73" s="219"/>
      <c r="H73" s="219">
        <v>2008</v>
      </c>
      <c r="I73" s="220">
        <v>74030</v>
      </c>
      <c r="J73" s="267"/>
      <c r="K73" s="44"/>
      <c r="L73" s="33"/>
      <c r="M73" s="215"/>
      <c r="N73" s="268"/>
      <c r="O73" s="269"/>
      <c r="P73" s="33"/>
      <c r="Q73" s="113"/>
    </row>
    <row r="74" spans="1:17" ht="15" customHeight="1">
      <c r="A74" s="36" t="s">
        <v>978</v>
      </c>
      <c r="B74" s="218" t="s">
        <v>911</v>
      </c>
      <c r="C74" s="218" t="s">
        <v>917</v>
      </c>
      <c r="D74" s="38"/>
      <c r="E74" s="266"/>
      <c r="F74" s="33"/>
      <c r="G74" s="219"/>
      <c r="H74" s="219">
        <v>2010</v>
      </c>
      <c r="I74" s="220">
        <v>10423.89</v>
      </c>
      <c r="J74" s="267"/>
      <c r="K74" s="44"/>
      <c r="L74" s="33"/>
      <c r="M74" s="215"/>
      <c r="N74" s="268"/>
      <c r="O74" s="269"/>
      <c r="P74" s="33"/>
      <c r="Q74" s="113"/>
    </row>
    <row r="75" spans="1:17" ht="15" customHeight="1">
      <c r="A75" s="36" t="s">
        <v>979</v>
      </c>
      <c r="B75" s="218" t="s">
        <v>912</v>
      </c>
      <c r="C75" s="218" t="s">
        <v>917</v>
      </c>
      <c r="D75" s="38"/>
      <c r="E75" s="266"/>
      <c r="F75" s="33"/>
      <c r="G75" s="219"/>
      <c r="H75" s="219">
        <v>2010</v>
      </c>
      <c r="I75" s="220">
        <v>15228.19</v>
      </c>
      <c r="J75" s="267"/>
      <c r="K75" s="44"/>
      <c r="L75" s="33"/>
      <c r="M75" s="215"/>
      <c r="N75" s="268"/>
      <c r="O75" s="269"/>
      <c r="P75" s="33"/>
      <c r="Q75" s="113"/>
    </row>
    <row r="76" spans="1:17" ht="15" customHeight="1">
      <c r="A76" s="36" t="s">
        <v>980</v>
      </c>
      <c r="B76" s="218" t="s">
        <v>913</v>
      </c>
      <c r="C76" s="218" t="s">
        <v>917</v>
      </c>
      <c r="D76" s="38"/>
      <c r="E76" s="266"/>
      <c r="F76" s="33"/>
      <c r="G76" s="219"/>
      <c r="H76" s="219">
        <v>2010</v>
      </c>
      <c r="I76" s="220">
        <v>39886.25</v>
      </c>
      <c r="J76" s="267"/>
      <c r="K76" s="44"/>
      <c r="L76" s="33"/>
      <c r="M76" s="215"/>
      <c r="N76" s="268"/>
      <c r="O76" s="269"/>
      <c r="P76" s="33"/>
      <c r="Q76" s="113"/>
    </row>
    <row r="77" spans="1:17" ht="15" customHeight="1">
      <c r="A77" s="36" t="s">
        <v>981</v>
      </c>
      <c r="B77" s="218" t="s">
        <v>914</v>
      </c>
      <c r="C77" s="218" t="s">
        <v>917</v>
      </c>
      <c r="D77" s="38"/>
      <c r="E77" s="266"/>
      <c r="F77" s="33"/>
      <c r="G77" s="219"/>
      <c r="H77" s="219">
        <v>2010</v>
      </c>
      <c r="I77" s="220">
        <v>419743</v>
      </c>
      <c r="J77" s="267"/>
      <c r="K77" s="44"/>
      <c r="L77" s="33"/>
      <c r="M77" s="215"/>
      <c r="N77" s="268"/>
      <c r="O77" s="269"/>
      <c r="P77" s="33"/>
      <c r="Q77" s="113"/>
    </row>
    <row r="78" spans="1:17" ht="15" customHeight="1">
      <c r="A78" s="36" t="s">
        <v>982</v>
      </c>
      <c r="B78" s="218" t="s">
        <v>915</v>
      </c>
      <c r="C78" s="218" t="s">
        <v>917</v>
      </c>
      <c r="D78" s="38"/>
      <c r="E78" s="266"/>
      <c r="F78" s="33"/>
      <c r="G78" s="219"/>
      <c r="H78" s="219">
        <v>2010</v>
      </c>
      <c r="I78" s="220">
        <v>76143.039999999994</v>
      </c>
      <c r="J78" s="267"/>
      <c r="K78" s="44"/>
      <c r="L78" s="33"/>
      <c r="M78" s="215"/>
      <c r="N78" s="268"/>
      <c r="O78" s="269"/>
      <c r="P78" s="33"/>
      <c r="Q78" s="113"/>
    </row>
    <row r="79" spans="1:17" ht="15" customHeight="1">
      <c r="A79" s="36" t="s">
        <v>983</v>
      </c>
      <c r="B79" s="218" t="s">
        <v>916</v>
      </c>
      <c r="C79" s="218" t="s">
        <v>917</v>
      </c>
      <c r="D79" s="38"/>
      <c r="E79" s="266"/>
      <c r="F79" s="33"/>
      <c r="G79" s="219"/>
      <c r="H79" s="219">
        <v>2010</v>
      </c>
      <c r="I79" s="220">
        <v>497488</v>
      </c>
      <c r="J79" s="267"/>
      <c r="K79" s="44"/>
      <c r="L79" s="33"/>
      <c r="M79" s="215"/>
      <c r="N79" s="268"/>
      <c r="O79" s="269"/>
      <c r="P79" s="33"/>
      <c r="Q79" s="113"/>
    </row>
    <row r="80" spans="1:17" ht="24" customHeight="1">
      <c r="A80" s="36" t="s">
        <v>984</v>
      </c>
      <c r="B80" s="211" t="s">
        <v>1230</v>
      </c>
      <c r="C80" s="263" t="s">
        <v>1229</v>
      </c>
      <c r="D80" s="33"/>
      <c r="E80" s="270"/>
      <c r="F80" s="284"/>
      <c r="G80" s="219"/>
      <c r="H80" s="213">
        <v>2011</v>
      </c>
      <c r="I80" s="276">
        <v>1034000</v>
      </c>
      <c r="J80" s="267"/>
      <c r="K80" s="44"/>
      <c r="L80" s="33"/>
      <c r="M80" s="215"/>
      <c r="N80" s="268"/>
      <c r="O80" s="269"/>
      <c r="P80" s="33"/>
      <c r="Q80" s="113"/>
    </row>
    <row r="81" spans="1:17" ht="15" customHeight="1">
      <c r="A81" s="36" t="s">
        <v>985</v>
      </c>
      <c r="B81" s="211" t="s">
        <v>180</v>
      </c>
      <c r="C81" s="263" t="s">
        <v>917</v>
      </c>
      <c r="D81" s="33"/>
      <c r="E81" s="270"/>
      <c r="F81" s="284"/>
      <c r="G81" s="219"/>
      <c r="H81" s="213">
        <v>2011</v>
      </c>
      <c r="I81" s="276">
        <v>65000</v>
      </c>
      <c r="J81" s="267"/>
      <c r="K81" s="44"/>
      <c r="L81" s="33"/>
      <c r="M81" s="215"/>
      <c r="N81" s="268"/>
      <c r="O81" s="269"/>
      <c r="P81" s="33"/>
      <c r="Q81" s="113"/>
    </row>
    <row r="82" spans="1:17" ht="24.75" customHeight="1">
      <c r="A82" s="36" t="s">
        <v>986</v>
      </c>
      <c r="B82" s="218" t="s">
        <v>1042</v>
      </c>
      <c r="C82" s="218" t="s">
        <v>1206</v>
      </c>
      <c r="D82" s="38"/>
      <c r="E82" s="225"/>
      <c r="F82" s="220"/>
      <c r="G82" s="226"/>
      <c r="H82" s="219">
        <v>2011</v>
      </c>
      <c r="I82" s="220">
        <v>413660</v>
      </c>
      <c r="J82" s="228"/>
      <c r="K82" s="229"/>
      <c r="L82" s="33"/>
      <c r="M82" s="215"/>
      <c r="N82" s="268"/>
      <c r="O82" s="269"/>
      <c r="P82" s="33"/>
      <c r="Q82" s="113"/>
    </row>
    <row r="83" spans="1:17" ht="34.5" customHeight="1">
      <c r="A83" s="36" t="s">
        <v>987</v>
      </c>
      <c r="B83" s="218" t="s">
        <v>1043</v>
      </c>
      <c r="C83" s="218" t="s">
        <v>1207</v>
      </c>
      <c r="D83" s="38"/>
      <c r="E83" s="225"/>
      <c r="F83" s="220"/>
      <c r="G83" s="226"/>
      <c r="H83" s="219">
        <v>2011</v>
      </c>
      <c r="I83" s="220">
        <v>567148204.53999996</v>
      </c>
      <c r="J83" s="228"/>
      <c r="K83" s="229"/>
      <c r="L83" s="33"/>
      <c r="M83" s="215">
        <v>41190</v>
      </c>
      <c r="N83" s="268"/>
      <c r="O83" s="269" t="s">
        <v>1077</v>
      </c>
      <c r="P83" s="33"/>
      <c r="Q83" s="113"/>
    </row>
    <row r="84" spans="1:17" ht="25.5" customHeight="1">
      <c r="A84" s="36" t="s">
        <v>988</v>
      </c>
      <c r="B84" s="218" t="s">
        <v>131</v>
      </c>
      <c r="C84" s="218" t="s">
        <v>917</v>
      </c>
      <c r="D84" s="38"/>
      <c r="E84" s="266"/>
      <c r="F84" s="33"/>
      <c r="G84" s="33"/>
      <c r="H84" s="219">
        <v>2011</v>
      </c>
      <c r="I84" s="220">
        <v>497489</v>
      </c>
      <c r="J84" s="267"/>
      <c r="K84" s="44"/>
      <c r="L84" s="33"/>
      <c r="M84" s="215"/>
      <c r="N84" s="268"/>
      <c r="O84" s="269"/>
      <c r="P84" s="33"/>
      <c r="Q84" s="113"/>
    </row>
    <row r="85" spans="1:17" ht="22.5" customHeight="1">
      <c r="A85" s="36" t="s">
        <v>989</v>
      </c>
      <c r="B85" s="211" t="s">
        <v>211</v>
      </c>
      <c r="C85" s="263" t="s">
        <v>917</v>
      </c>
      <c r="D85" s="284"/>
      <c r="E85" s="33"/>
      <c r="F85" s="33"/>
      <c r="G85" s="33"/>
      <c r="H85" s="213">
        <v>2012</v>
      </c>
      <c r="I85" s="276">
        <v>66592.36</v>
      </c>
      <c r="J85" s="19"/>
      <c r="K85" s="33"/>
      <c r="L85" s="215">
        <v>41089</v>
      </c>
      <c r="M85" s="215"/>
      <c r="N85" s="50" t="s">
        <v>560</v>
      </c>
      <c r="O85" s="269"/>
      <c r="P85" s="33"/>
      <c r="Q85" s="113"/>
    </row>
    <row r="86" spans="1:17" ht="21.75" customHeight="1">
      <c r="A86" s="36" t="s">
        <v>990</v>
      </c>
      <c r="B86" s="211" t="s">
        <v>227</v>
      </c>
      <c r="C86" s="218" t="s">
        <v>917</v>
      </c>
      <c r="D86" s="33"/>
      <c r="E86" s="285"/>
      <c r="F86" s="33"/>
      <c r="G86" s="33"/>
      <c r="H86" s="213">
        <v>2012</v>
      </c>
      <c r="I86" s="276">
        <v>44618</v>
      </c>
      <c r="J86" s="19"/>
      <c r="K86" s="33"/>
      <c r="L86" s="215">
        <v>41122</v>
      </c>
      <c r="M86" s="215"/>
      <c r="N86" s="50" t="s">
        <v>574</v>
      </c>
      <c r="O86" s="269"/>
      <c r="P86" s="33"/>
      <c r="Q86" s="113"/>
    </row>
    <row r="87" spans="1:17" ht="23.25" customHeight="1">
      <c r="A87" s="36" t="s">
        <v>991</v>
      </c>
      <c r="B87" s="218" t="s">
        <v>133</v>
      </c>
      <c r="C87" s="218" t="s">
        <v>917</v>
      </c>
      <c r="D87" s="38"/>
      <c r="E87" s="266"/>
      <c r="F87" s="33"/>
      <c r="G87" s="33"/>
      <c r="H87" s="219">
        <v>2012</v>
      </c>
      <c r="I87" s="220">
        <v>497490</v>
      </c>
      <c r="J87" s="267"/>
      <c r="K87" s="44"/>
      <c r="L87" s="33"/>
      <c r="M87" s="215"/>
      <c r="N87" s="268"/>
      <c r="O87" s="269"/>
      <c r="P87" s="33"/>
      <c r="Q87" s="113"/>
    </row>
    <row r="88" spans="1:17" ht="15" customHeight="1">
      <c r="A88" s="36" t="s">
        <v>992</v>
      </c>
      <c r="B88" s="211" t="s">
        <v>596</v>
      </c>
      <c r="C88" s="218" t="s">
        <v>917</v>
      </c>
      <c r="D88" s="33"/>
      <c r="E88" s="33"/>
      <c r="F88" s="33"/>
      <c r="G88" s="33"/>
      <c r="H88" s="271">
        <v>41263</v>
      </c>
      <c r="I88" s="276">
        <v>17800</v>
      </c>
      <c r="J88" s="19"/>
      <c r="K88" s="33"/>
      <c r="L88" s="215">
        <v>41272</v>
      </c>
      <c r="M88" s="215"/>
      <c r="N88" s="50" t="s">
        <v>597</v>
      </c>
      <c r="O88" s="269"/>
      <c r="P88" s="33"/>
      <c r="Q88" s="113"/>
    </row>
    <row r="89" spans="1:17" ht="23.25" customHeight="1">
      <c r="A89" s="36" t="s">
        <v>993</v>
      </c>
      <c r="B89" s="211" t="s">
        <v>598</v>
      </c>
      <c r="C89" s="218" t="s">
        <v>917</v>
      </c>
      <c r="D89" s="33"/>
      <c r="E89" s="33"/>
      <c r="F89" s="33"/>
      <c r="G89" s="33"/>
      <c r="H89" s="213">
        <v>2013</v>
      </c>
      <c r="I89" s="276">
        <v>5999475.1799999997</v>
      </c>
      <c r="J89" s="19"/>
      <c r="K89" s="33"/>
      <c r="L89" s="215">
        <v>41304</v>
      </c>
      <c r="M89" s="215"/>
      <c r="N89" s="50" t="s">
        <v>599</v>
      </c>
      <c r="O89" s="269"/>
      <c r="P89" s="33"/>
      <c r="Q89" s="113"/>
    </row>
    <row r="90" spans="1:17" ht="23.25" customHeight="1">
      <c r="A90" s="36" t="s">
        <v>994</v>
      </c>
      <c r="B90" s="218" t="s">
        <v>1044</v>
      </c>
      <c r="C90" s="218" t="s">
        <v>1208</v>
      </c>
      <c r="D90" s="38"/>
      <c r="E90" s="225"/>
      <c r="F90" s="220"/>
      <c r="G90" s="226"/>
      <c r="H90" s="219">
        <v>2012</v>
      </c>
      <c r="I90" s="220">
        <v>36000</v>
      </c>
      <c r="J90" s="228"/>
      <c r="K90" s="229"/>
      <c r="L90" s="33">
        <v>41032</v>
      </c>
      <c r="M90" s="215"/>
      <c r="N90" s="268" t="s">
        <v>1078</v>
      </c>
      <c r="O90" s="269"/>
      <c r="P90" s="33"/>
      <c r="Q90" s="113"/>
    </row>
    <row r="91" spans="1:17" ht="23.25" customHeight="1">
      <c r="A91" s="36" t="s">
        <v>995</v>
      </c>
      <c r="B91" s="218" t="s">
        <v>1045</v>
      </c>
      <c r="C91" s="218" t="s">
        <v>1209</v>
      </c>
      <c r="D91" s="38"/>
      <c r="E91" s="225"/>
      <c r="F91" s="220"/>
      <c r="G91" s="226" t="s">
        <v>1071</v>
      </c>
      <c r="H91" s="219">
        <v>2012</v>
      </c>
      <c r="I91" s="220">
        <v>80000</v>
      </c>
      <c r="J91" s="228"/>
      <c r="K91" s="229"/>
      <c r="L91" s="33">
        <v>41045</v>
      </c>
      <c r="M91" s="215"/>
      <c r="N91" s="268" t="s">
        <v>1079</v>
      </c>
      <c r="O91" s="269"/>
      <c r="P91" s="33"/>
      <c r="Q91" s="113"/>
    </row>
    <row r="92" spans="1:17" ht="23.25" customHeight="1">
      <c r="A92" s="36" t="s">
        <v>996</v>
      </c>
      <c r="B92" s="218" t="s">
        <v>1045</v>
      </c>
      <c r="C92" s="218" t="s">
        <v>1210</v>
      </c>
      <c r="D92" s="38"/>
      <c r="E92" s="225"/>
      <c r="F92" s="220"/>
      <c r="G92" s="226" t="s">
        <v>1072</v>
      </c>
      <c r="H92" s="219">
        <v>2012</v>
      </c>
      <c r="I92" s="220">
        <v>99971.64</v>
      </c>
      <c r="J92" s="228"/>
      <c r="K92" s="229"/>
      <c r="L92" s="33">
        <v>41092</v>
      </c>
      <c r="M92" s="215"/>
      <c r="N92" s="268" t="s">
        <v>1080</v>
      </c>
      <c r="O92" s="269"/>
      <c r="P92" s="33"/>
      <c r="Q92" s="113"/>
    </row>
    <row r="93" spans="1:17" ht="23.25" customHeight="1">
      <c r="A93" s="36" t="s">
        <v>997</v>
      </c>
      <c r="B93" s="218" t="s">
        <v>1046</v>
      </c>
      <c r="C93" s="218" t="s">
        <v>1211</v>
      </c>
      <c r="D93" s="38"/>
      <c r="E93" s="225"/>
      <c r="F93" s="220"/>
      <c r="G93" s="226" t="s">
        <v>1073</v>
      </c>
      <c r="H93" s="219">
        <v>2012</v>
      </c>
      <c r="I93" s="220">
        <v>99865.61</v>
      </c>
      <c r="J93" s="228"/>
      <c r="K93" s="229"/>
      <c r="L93" s="33">
        <v>41061</v>
      </c>
      <c r="M93" s="215"/>
      <c r="N93" s="268" t="s">
        <v>1081</v>
      </c>
      <c r="O93" s="269"/>
      <c r="P93" s="33"/>
      <c r="Q93" s="113"/>
    </row>
    <row r="94" spans="1:17" ht="14.25" customHeight="1">
      <c r="A94" s="36" t="s">
        <v>998</v>
      </c>
      <c r="B94" s="218" t="s">
        <v>1047</v>
      </c>
      <c r="C94" s="218" t="s">
        <v>1198</v>
      </c>
      <c r="D94" s="38"/>
      <c r="E94" s="225"/>
      <c r="F94" s="220"/>
      <c r="G94" s="226" t="s">
        <v>1074</v>
      </c>
      <c r="H94" s="219">
        <v>2012</v>
      </c>
      <c r="I94" s="220">
        <f>2550000+196550</f>
        <v>2746550</v>
      </c>
      <c r="J94" s="228"/>
      <c r="K94" s="229"/>
      <c r="L94" s="33">
        <v>41088</v>
      </c>
      <c r="M94" s="215"/>
      <c r="N94" s="268" t="s">
        <v>1082</v>
      </c>
      <c r="O94" s="269"/>
      <c r="P94" s="33"/>
      <c r="Q94" s="113"/>
    </row>
    <row r="95" spans="1:17" ht="23.25" customHeight="1">
      <c r="A95" s="36" t="s">
        <v>999</v>
      </c>
      <c r="B95" s="218" t="s">
        <v>1048</v>
      </c>
      <c r="C95" s="218" t="s">
        <v>1212</v>
      </c>
      <c r="D95" s="38"/>
      <c r="E95" s="225"/>
      <c r="F95" s="220"/>
      <c r="G95" s="226"/>
      <c r="H95" s="219">
        <v>2012</v>
      </c>
      <c r="I95" s="220">
        <v>60000</v>
      </c>
      <c r="J95" s="228"/>
      <c r="K95" s="229"/>
      <c r="L95" s="33">
        <v>41148</v>
      </c>
      <c r="M95" s="215"/>
      <c r="N95" s="268" t="s">
        <v>1083</v>
      </c>
      <c r="O95" s="269"/>
      <c r="P95" s="33"/>
      <c r="Q95" s="113"/>
    </row>
    <row r="96" spans="1:17" ht="23.25" customHeight="1">
      <c r="A96" s="36" t="s">
        <v>1000</v>
      </c>
      <c r="B96" s="218" t="s">
        <v>1049</v>
      </c>
      <c r="C96" s="218" t="s">
        <v>1213</v>
      </c>
      <c r="D96" s="38"/>
      <c r="E96" s="225"/>
      <c r="F96" s="220"/>
      <c r="G96" s="226" t="s">
        <v>1070</v>
      </c>
      <c r="H96" s="219">
        <v>2012</v>
      </c>
      <c r="I96" s="220">
        <v>99806.89</v>
      </c>
      <c r="J96" s="228"/>
      <c r="K96" s="229"/>
      <c r="L96" s="33">
        <v>41102</v>
      </c>
      <c r="M96" s="215"/>
      <c r="N96" s="268" t="s">
        <v>1084</v>
      </c>
      <c r="O96" s="269"/>
      <c r="P96" s="33"/>
      <c r="Q96" s="113"/>
    </row>
    <row r="97" spans="1:17" ht="23.25" customHeight="1">
      <c r="A97" s="36" t="s">
        <v>1001</v>
      </c>
      <c r="B97" s="218" t="s">
        <v>1050</v>
      </c>
      <c r="C97" s="218" t="s">
        <v>1214</v>
      </c>
      <c r="D97" s="38"/>
      <c r="E97" s="225"/>
      <c r="F97" s="220"/>
      <c r="G97" s="226"/>
      <c r="H97" s="219">
        <v>2012</v>
      </c>
      <c r="I97" s="220">
        <v>16960</v>
      </c>
      <c r="J97" s="228"/>
      <c r="K97" s="229"/>
      <c r="L97" s="33">
        <v>41131</v>
      </c>
      <c r="M97" s="215"/>
      <c r="N97" s="268" t="s">
        <v>1085</v>
      </c>
      <c r="O97" s="269"/>
      <c r="P97" s="33"/>
      <c r="Q97" s="113"/>
    </row>
    <row r="98" spans="1:17" ht="23.25" customHeight="1">
      <c r="A98" s="36" t="s">
        <v>1002</v>
      </c>
      <c r="B98" s="218" t="s">
        <v>1051</v>
      </c>
      <c r="C98" s="218" t="s">
        <v>1215</v>
      </c>
      <c r="D98" s="38"/>
      <c r="E98" s="225"/>
      <c r="F98" s="220"/>
      <c r="G98" s="226"/>
      <c r="H98" s="219">
        <v>2012</v>
      </c>
      <c r="I98" s="220">
        <v>99048</v>
      </c>
      <c r="J98" s="228"/>
      <c r="K98" s="229"/>
      <c r="L98" s="33">
        <v>41113</v>
      </c>
      <c r="M98" s="215"/>
      <c r="N98" s="268" t="s">
        <v>1086</v>
      </c>
      <c r="O98" s="269"/>
      <c r="P98" s="33"/>
      <c r="Q98" s="113"/>
    </row>
    <row r="99" spans="1:17" ht="23.25" customHeight="1">
      <c r="A99" s="36" t="s">
        <v>1003</v>
      </c>
      <c r="B99" s="218" t="s">
        <v>1052</v>
      </c>
      <c r="C99" s="218" t="s">
        <v>1216</v>
      </c>
      <c r="D99" s="38"/>
      <c r="E99" s="225"/>
      <c r="F99" s="220"/>
      <c r="G99" s="226"/>
      <c r="H99" s="219">
        <v>2012</v>
      </c>
      <c r="I99" s="220">
        <v>1143171</v>
      </c>
      <c r="J99" s="228"/>
      <c r="K99" s="229"/>
      <c r="L99" s="33">
        <v>41103</v>
      </c>
      <c r="M99" s="215"/>
      <c r="N99" s="268" t="s">
        <v>1087</v>
      </c>
      <c r="O99" s="269"/>
      <c r="P99" s="33"/>
      <c r="Q99" s="113"/>
    </row>
    <row r="100" spans="1:17" ht="23.25" customHeight="1">
      <c r="A100" s="36" t="s">
        <v>1004</v>
      </c>
      <c r="B100" s="218" t="s">
        <v>1053</v>
      </c>
      <c r="C100" s="218" t="s">
        <v>1217</v>
      </c>
      <c r="D100" s="38"/>
      <c r="E100" s="225"/>
      <c r="F100" s="220"/>
      <c r="G100" s="226"/>
      <c r="H100" s="219">
        <v>2012</v>
      </c>
      <c r="I100" s="220">
        <v>813243</v>
      </c>
      <c r="J100" s="228"/>
      <c r="K100" s="229"/>
      <c r="L100" s="33" t="s">
        <v>1089</v>
      </c>
      <c r="M100" s="215"/>
      <c r="N100" s="268" t="s">
        <v>1088</v>
      </c>
      <c r="O100" s="269"/>
      <c r="P100" s="33"/>
      <c r="Q100" s="113"/>
    </row>
    <row r="101" spans="1:17" ht="23.25" customHeight="1">
      <c r="A101" s="36" t="s">
        <v>1005</v>
      </c>
      <c r="B101" s="218" t="s">
        <v>1053</v>
      </c>
      <c r="C101" s="218" t="s">
        <v>1218</v>
      </c>
      <c r="D101" s="38"/>
      <c r="E101" s="225"/>
      <c r="F101" s="220"/>
      <c r="G101" s="226" t="s">
        <v>1068</v>
      </c>
      <c r="H101" s="219">
        <v>2012</v>
      </c>
      <c r="I101" s="220">
        <v>606598.54</v>
      </c>
      <c r="J101" s="228"/>
      <c r="K101" s="229"/>
      <c r="L101" s="33" t="s">
        <v>1089</v>
      </c>
      <c r="M101" s="215"/>
      <c r="N101" s="268" t="s">
        <v>1088</v>
      </c>
      <c r="O101" s="269"/>
      <c r="P101" s="33"/>
      <c r="Q101" s="113"/>
    </row>
    <row r="102" spans="1:17" ht="23.25" customHeight="1">
      <c r="A102" s="36" t="s">
        <v>1006</v>
      </c>
      <c r="B102" s="218" t="s">
        <v>1053</v>
      </c>
      <c r="C102" s="218" t="s">
        <v>1219</v>
      </c>
      <c r="D102" s="38"/>
      <c r="E102" s="225"/>
      <c r="F102" s="220"/>
      <c r="G102" s="226" t="s">
        <v>1069</v>
      </c>
      <c r="H102" s="219">
        <v>2012</v>
      </c>
      <c r="I102" s="220">
        <v>30116.19</v>
      </c>
      <c r="J102" s="228"/>
      <c r="K102" s="229"/>
      <c r="L102" s="33" t="s">
        <v>1089</v>
      </c>
      <c r="M102" s="215"/>
      <c r="N102" s="268" t="s">
        <v>1088</v>
      </c>
      <c r="O102" s="269"/>
      <c r="P102" s="33"/>
      <c r="Q102" s="113"/>
    </row>
    <row r="103" spans="1:17" ht="23.25" customHeight="1">
      <c r="A103" s="36" t="s">
        <v>1007</v>
      </c>
      <c r="B103" s="218" t="s">
        <v>1055</v>
      </c>
      <c r="C103" s="218" t="s">
        <v>1221</v>
      </c>
      <c r="D103" s="38"/>
      <c r="E103" s="228"/>
      <c r="F103" s="220"/>
      <c r="G103" s="226"/>
      <c r="H103" s="219">
        <v>2012</v>
      </c>
      <c r="I103" s="220">
        <v>50000</v>
      </c>
      <c r="J103" s="228"/>
      <c r="K103" s="229"/>
      <c r="L103" s="33">
        <v>41485</v>
      </c>
      <c r="M103" s="215"/>
      <c r="N103" s="268" t="s">
        <v>1091</v>
      </c>
      <c r="O103" s="269"/>
      <c r="P103" s="33"/>
      <c r="Q103" s="113"/>
    </row>
    <row r="104" spans="1:17" ht="23.25" customHeight="1">
      <c r="A104" s="36" t="s">
        <v>1008</v>
      </c>
      <c r="B104" s="218" t="s">
        <v>1054</v>
      </c>
      <c r="C104" s="218" t="s">
        <v>1220</v>
      </c>
      <c r="D104" s="274"/>
      <c r="E104" s="228"/>
      <c r="F104" s="275"/>
      <c r="G104" s="226"/>
      <c r="H104" s="219">
        <v>2013</v>
      </c>
      <c r="I104" s="220">
        <v>87855.22</v>
      </c>
      <c r="J104" s="228"/>
      <c r="K104" s="229"/>
      <c r="L104" s="33">
        <v>41485</v>
      </c>
      <c r="M104" s="215"/>
      <c r="N104" s="268" t="s">
        <v>1090</v>
      </c>
      <c r="O104" s="269"/>
      <c r="P104" s="33"/>
      <c r="Q104" s="113"/>
    </row>
    <row r="105" spans="1:17" ht="23.25" customHeight="1">
      <c r="A105" s="36" t="s">
        <v>1009</v>
      </c>
      <c r="B105" s="211" t="s">
        <v>733</v>
      </c>
      <c r="C105" s="263" t="s">
        <v>1222</v>
      </c>
      <c r="D105" s="28"/>
      <c r="E105" s="33"/>
      <c r="F105" s="33"/>
      <c r="G105" s="33"/>
      <c r="H105" s="213" t="s">
        <v>663</v>
      </c>
      <c r="I105" s="276">
        <v>6600</v>
      </c>
      <c r="J105" s="212"/>
      <c r="L105" s="215">
        <v>41631</v>
      </c>
      <c r="M105" s="215"/>
      <c r="N105" s="50" t="s">
        <v>732</v>
      </c>
      <c r="O105" s="269"/>
      <c r="P105" s="33"/>
      <c r="Q105" s="113"/>
    </row>
    <row r="106" spans="1:17" ht="13.5" customHeight="1">
      <c r="A106" s="36" t="s">
        <v>1010</v>
      </c>
      <c r="B106" s="218" t="s">
        <v>1056</v>
      </c>
      <c r="C106" s="218" t="s">
        <v>1222</v>
      </c>
      <c r="D106" s="274"/>
      <c r="E106" s="228"/>
      <c r="F106" s="275"/>
      <c r="G106" s="226"/>
      <c r="H106" s="219">
        <v>2013</v>
      </c>
      <c r="I106" s="220">
        <v>4960</v>
      </c>
      <c r="J106" s="228"/>
      <c r="K106" s="229"/>
      <c r="L106" s="33">
        <v>41528</v>
      </c>
      <c r="M106" s="215"/>
      <c r="N106" s="268" t="s">
        <v>1092</v>
      </c>
      <c r="O106" s="269"/>
      <c r="P106" s="33"/>
      <c r="Q106" s="113"/>
    </row>
    <row r="107" spans="1:17" ht="23.25" customHeight="1">
      <c r="A107" s="36" t="s">
        <v>1011</v>
      </c>
      <c r="B107" s="218" t="s">
        <v>1057</v>
      </c>
      <c r="C107" s="218" t="s">
        <v>1223</v>
      </c>
      <c r="D107" s="38"/>
      <c r="E107" s="225"/>
      <c r="F107" s="220"/>
      <c r="G107" s="226"/>
      <c r="H107" s="219">
        <v>2013</v>
      </c>
      <c r="I107" s="220">
        <v>25000</v>
      </c>
      <c r="J107" s="228"/>
      <c r="K107" s="229"/>
      <c r="L107" s="33">
        <v>41575</v>
      </c>
      <c r="M107" s="215"/>
      <c r="N107" s="268" t="s">
        <v>1093</v>
      </c>
      <c r="O107" s="269"/>
      <c r="P107" s="33"/>
      <c r="Q107" s="113"/>
    </row>
    <row r="108" spans="1:17" ht="23.25" customHeight="1">
      <c r="A108" s="36" t="s">
        <v>1012</v>
      </c>
      <c r="B108" s="218" t="s">
        <v>1058</v>
      </c>
      <c r="C108" s="218" t="s">
        <v>1224</v>
      </c>
      <c r="D108" s="38"/>
      <c r="E108" s="225"/>
      <c r="F108" s="220"/>
      <c r="G108" s="226"/>
      <c r="H108" s="219">
        <v>2013</v>
      </c>
      <c r="I108" s="220">
        <v>70067</v>
      </c>
      <c r="J108" s="228"/>
      <c r="K108" s="229"/>
      <c r="L108" s="33">
        <v>41575</v>
      </c>
      <c r="M108" s="215"/>
      <c r="N108" s="268" t="s">
        <v>1093</v>
      </c>
      <c r="O108" s="269"/>
      <c r="P108" s="33"/>
      <c r="Q108" s="113"/>
    </row>
    <row r="109" spans="1:17" ht="15.75" customHeight="1">
      <c r="A109" s="36" t="s">
        <v>1013</v>
      </c>
      <c r="B109" s="218" t="s">
        <v>1059</v>
      </c>
      <c r="C109" s="218" t="s">
        <v>1222</v>
      </c>
      <c r="D109" s="38"/>
      <c r="E109" s="225"/>
      <c r="F109" s="220"/>
      <c r="G109" s="226"/>
      <c r="H109" s="219">
        <v>2013</v>
      </c>
      <c r="I109" s="220">
        <v>2000000</v>
      </c>
      <c r="J109" s="228"/>
      <c r="K109" s="229"/>
      <c r="L109" s="33">
        <v>41619</v>
      </c>
      <c r="M109" s="215"/>
      <c r="N109" s="268" t="s">
        <v>1094</v>
      </c>
      <c r="O109" s="269"/>
      <c r="P109" s="33"/>
      <c r="Q109" s="113"/>
    </row>
    <row r="110" spans="1:17" ht="23.25" customHeight="1">
      <c r="A110" s="36" t="s">
        <v>1014</v>
      </c>
      <c r="B110" s="218" t="s">
        <v>1053</v>
      </c>
      <c r="C110" s="218" t="s">
        <v>1225</v>
      </c>
      <c r="D110" s="38"/>
      <c r="E110" s="225"/>
      <c r="F110" s="220"/>
      <c r="G110" s="226"/>
      <c r="H110" s="219"/>
      <c r="I110" s="220">
        <v>113520</v>
      </c>
      <c r="J110" s="228"/>
      <c r="K110" s="229"/>
      <c r="L110" s="33">
        <v>41619</v>
      </c>
      <c r="M110" s="215"/>
      <c r="N110" s="268" t="s">
        <v>1095</v>
      </c>
      <c r="O110" s="269"/>
      <c r="P110" s="33"/>
      <c r="Q110" s="113"/>
    </row>
    <row r="111" spans="1:17" ht="23.25" customHeight="1">
      <c r="A111" s="36" t="s">
        <v>1015</v>
      </c>
      <c r="B111" s="218" t="s">
        <v>1053</v>
      </c>
      <c r="C111" s="218" t="s">
        <v>1226</v>
      </c>
      <c r="D111" s="38"/>
      <c r="E111" s="225"/>
      <c r="F111" s="220"/>
      <c r="G111" s="226"/>
      <c r="H111" s="219"/>
      <c r="I111" s="220">
        <v>45580</v>
      </c>
      <c r="J111" s="228"/>
      <c r="K111" s="229"/>
      <c r="L111" s="33">
        <v>41619</v>
      </c>
      <c r="M111" s="215"/>
      <c r="N111" s="268" t="s">
        <v>1095</v>
      </c>
      <c r="O111" s="269"/>
      <c r="P111" s="33"/>
      <c r="Q111" s="113"/>
    </row>
    <row r="112" spans="1:17" ht="23.25" customHeight="1">
      <c r="A112" s="36" t="s">
        <v>1016</v>
      </c>
      <c r="B112" s="218" t="s">
        <v>1053</v>
      </c>
      <c r="C112" s="218" t="s">
        <v>1227</v>
      </c>
      <c r="D112" s="38"/>
      <c r="E112" s="225"/>
      <c r="F112" s="220"/>
      <c r="G112" s="226"/>
      <c r="H112" s="219"/>
      <c r="I112" s="220">
        <v>49020</v>
      </c>
      <c r="J112" s="228"/>
      <c r="K112" s="229"/>
      <c r="L112" s="33">
        <v>41619</v>
      </c>
      <c r="M112" s="215"/>
      <c r="N112" s="268" t="s">
        <v>1095</v>
      </c>
      <c r="O112" s="269"/>
      <c r="P112" s="33"/>
      <c r="Q112" s="113"/>
    </row>
    <row r="113" spans="1:17" ht="23.25" customHeight="1">
      <c r="A113" s="36" t="s">
        <v>1017</v>
      </c>
      <c r="B113" s="218" t="s">
        <v>1053</v>
      </c>
      <c r="C113" s="218" t="s">
        <v>1228</v>
      </c>
      <c r="D113" s="38"/>
      <c r="E113" s="225"/>
      <c r="F113" s="220"/>
      <c r="G113" s="226"/>
      <c r="H113" s="219"/>
      <c r="I113" s="220">
        <v>12900</v>
      </c>
      <c r="J113" s="228"/>
      <c r="K113" s="229"/>
      <c r="L113" s="33">
        <v>41619</v>
      </c>
      <c r="M113" s="215"/>
      <c r="N113" s="268" t="s">
        <v>1095</v>
      </c>
      <c r="O113" s="269"/>
      <c r="P113" s="33"/>
      <c r="Q113" s="113"/>
    </row>
    <row r="114" spans="1:17" ht="12.75" customHeight="1">
      <c r="A114" s="36" t="s">
        <v>1018</v>
      </c>
      <c r="B114" s="218" t="s">
        <v>1053</v>
      </c>
      <c r="C114" s="218" t="s">
        <v>1205</v>
      </c>
      <c r="D114" s="38"/>
      <c r="E114" s="225"/>
      <c r="F114" s="220"/>
      <c r="G114" s="226"/>
      <c r="H114" s="219"/>
      <c r="I114" s="220">
        <v>28380</v>
      </c>
      <c r="J114" s="228"/>
      <c r="K114" s="229"/>
      <c r="L114" s="33">
        <v>41619</v>
      </c>
      <c r="M114" s="215"/>
      <c r="N114" s="268" t="s">
        <v>1095</v>
      </c>
      <c r="O114" s="269"/>
      <c r="P114" s="33"/>
      <c r="Q114" s="113"/>
    </row>
    <row r="115" spans="1:17" ht="23.25" customHeight="1">
      <c r="A115" s="36" t="s">
        <v>1019</v>
      </c>
      <c r="B115" s="218" t="s">
        <v>1053</v>
      </c>
      <c r="C115" s="218" t="s">
        <v>1204</v>
      </c>
      <c r="D115" s="38"/>
      <c r="E115" s="225"/>
      <c r="F115" s="220"/>
      <c r="G115" s="226"/>
      <c r="H115" s="219"/>
      <c r="I115" s="220">
        <v>26660</v>
      </c>
      <c r="J115" s="228"/>
      <c r="K115" s="229"/>
      <c r="L115" s="33">
        <v>41619</v>
      </c>
      <c r="M115" s="215"/>
      <c r="N115" s="268" t="s">
        <v>1095</v>
      </c>
      <c r="O115" s="269"/>
      <c r="P115" s="33"/>
      <c r="Q115" s="113"/>
    </row>
    <row r="116" spans="1:17" ht="23.25" customHeight="1">
      <c r="A116" s="36" t="s">
        <v>1020</v>
      </c>
      <c r="B116" s="218" t="s">
        <v>1053</v>
      </c>
      <c r="C116" s="218" t="s">
        <v>1202</v>
      </c>
      <c r="D116" s="38"/>
      <c r="E116" s="225"/>
      <c r="F116" s="220"/>
      <c r="G116" s="226"/>
      <c r="H116" s="219"/>
      <c r="I116" s="220">
        <v>22360</v>
      </c>
      <c r="J116" s="228"/>
      <c r="K116" s="229"/>
      <c r="L116" s="33">
        <v>41619</v>
      </c>
      <c r="M116" s="215"/>
      <c r="N116" s="268" t="s">
        <v>1095</v>
      </c>
      <c r="O116" s="269"/>
      <c r="P116" s="33"/>
      <c r="Q116" s="113"/>
    </row>
    <row r="117" spans="1:17" ht="23.25" customHeight="1">
      <c r="A117" s="36" t="s">
        <v>1021</v>
      </c>
      <c r="B117" s="218" t="s">
        <v>1053</v>
      </c>
      <c r="C117" s="218" t="s">
        <v>1203</v>
      </c>
      <c r="D117" s="38"/>
      <c r="E117" s="225"/>
      <c r="F117" s="220"/>
      <c r="G117" s="226"/>
      <c r="H117" s="219"/>
      <c r="I117" s="220">
        <v>8600</v>
      </c>
      <c r="J117" s="228"/>
      <c r="K117" s="229"/>
      <c r="L117" s="33">
        <v>41619</v>
      </c>
      <c r="M117" s="215"/>
      <c r="N117" s="268" t="s">
        <v>1095</v>
      </c>
      <c r="O117" s="269"/>
      <c r="P117" s="33"/>
      <c r="Q117" s="113"/>
    </row>
    <row r="118" spans="1:17" ht="23.25" customHeight="1">
      <c r="A118" s="36" t="s">
        <v>1022</v>
      </c>
      <c r="B118" s="218" t="s">
        <v>1060</v>
      </c>
      <c r="C118" s="218" t="s">
        <v>1201</v>
      </c>
      <c r="D118" s="38"/>
      <c r="E118" s="225"/>
      <c r="F118" s="220"/>
      <c r="G118" s="226"/>
      <c r="H118" s="219"/>
      <c r="I118" s="220">
        <v>346099</v>
      </c>
      <c r="J118" s="228"/>
      <c r="K118" s="229"/>
      <c r="L118" s="33">
        <v>41624</v>
      </c>
      <c r="M118" s="215"/>
      <c r="N118" s="268" t="s">
        <v>1096</v>
      </c>
      <c r="O118" s="269"/>
      <c r="P118" s="33"/>
      <c r="Q118" s="113"/>
    </row>
    <row r="119" spans="1:17" ht="23.25" customHeight="1">
      <c r="A119" s="36" t="s">
        <v>1023</v>
      </c>
      <c r="B119" s="218" t="s">
        <v>1104</v>
      </c>
      <c r="C119" s="218" t="s">
        <v>917</v>
      </c>
      <c r="D119" s="38"/>
      <c r="E119" s="266"/>
      <c r="F119" s="33"/>
      <c r="G119" s="33" t="s">
        <v>1105</v>
      </c>
      <c r="H119" s="219">
        <v>2013</v>
      </c>
      <c r="I119" s="220">
        <v>497491</v>
      </c>
      <c r="J119" s="267"/>
      <c r="K119" s="44"/>
      <c r="L119" s="33"/>
      <c r="M119" s="215"/>
      <c r="N119" s="268"/>
      <c r="O119" s="269"/>
      <c r="P119" s="33"/>
      <c r="Q119" s="113"/>
    </row>
    <row r="120" spans="1:17" ht="23.25" customHeight="1">
      <c r="A120" s="36" t="s">
        <v>1024</v>
      </c>
      <c r="B120" s="218" t="s">
        <v>142</v>
      </c>
      <c r="C120" s="218" t="s">
        <v>917</v>
      </c>
      <c r="D120" s="38"/>
      <c r="E120" s="266"/>
      <c r="F120" s="33"/>
      <c r="G120" s="33"/>
      <c r="H120" s="219">
        <v>2014</v>
      </c>
      <c r="I120" s="220">
        <v>497492</v>
      </c>
      <c r="J120" s="267"/>
      <c r="K120" s="44"/>
      <c r="L120" s="33"/>
      <c r="M120" s="215"/>
      <c r="N120" s="268"/>
      <c r="O120" s="269"/>
      <c r="P120" s="33"/>
      <c r="Q120" s="113"/>
    </row>
    <row r="121" spans="1:17" ht="23.25" customHeight="1">
      <c r="A121" s="36" t="s">
        <v>1025</v>
      </c>
      <c r="B121" s="218" t="s">
        <v>1061</v>
      </c>
      <c r="C121" s="218" t="s">
        <v>1200</v>
      </c>
      <c r="D121" s="38"/>
      <c r="E121" s="225"/>
      <c r="F121" s="220"/>
      <c r="G121" s="226"/>
      <c r="H121" s="219">
        <v>2014</v>
      </c>
      <c r="I121" s="220">
        <v>100000</v>
      </c>
      <c r="J121" s="228"/>
      <c r="K121" s="229"/>
      <c r="L121" s="33">
        <v>41789</v>
      </c>
      <c r="M121" s="215"/>
      <c r="N121" s="268" t="s">
        <v>1097</v>
      </c>
      <c r="O121" s="269"/>
      <c r="P121" s="33"/>
      <c r="Q121" s="113"/>
    </row>
    <row r="122" spans="1:17" ht="23.25" customHeight="1">
      <c r="A122" s="36" t="s">
        <v>1026</v>
      </c>
      <c r="B122" s="218" t="s">
        <v>1062</v>
      </c>
      <c r="C122" s="218" t="s">
        <v>1199</v>
      </c>
      <c r="D122" s="38"/>
      <c r="E122" s="225"/>
      <c r="F122" s="220"/>
      <c r="G122" s="226"/>
      <c r="H122" s="219" t="s">
        <v>749</v>
      </c>
      <c r="I122" s="220">
        <v>33000</v>
      </c>
      <c r="J122" s="228"/>
      <c r="K122" s="229"/>
      <c r="L122" s="33">
        <v>41891</v>
      </c>
      <c r="M122" s="215"/>
      <c r="N122" s="268" t="s">
        <v>1098</v>
      </c>
      <c r="O122" s="269"/>
      <c r="P122" s="33"/>
      <c r="Q122" s="113"/>
    </row>
    <row r="123" spans="1:17" ht="23.25" customHeight="1">
      <c r="A123" s="36" t="s">
        <v>1027</v>
      </c>
      <c r="B123" s="218" t="s">
        <v>1063</v>
      </c>
      <c r="C123" s="218" t="s">
        <v>1199</v>
      </c>
      <c r="D123" s="38"/>
      <c r="E123" s="225"/>
      <c r="F123" s="220"/>
      <c r="G123" s="226"/>
      <c r="H123" s="219" t="s">
        <v>749</v>
      </c>
      <c r="I123" s="220">
        <v>50000</v>
      </c>
      <c r="J123" s="228"/>
      <c r="K123" s="229"/>
      <c r="L123" s="33">
        <v>41891</v>
      </c>
      <c r="M123" s="215"/>
      <c r="N123" s="268" t="s">
        <v>1099</v>
      </c>
      <c r="O123" s="269"/>
      <c r="P123" s="33"/>
      <c r="Q123" s="113"/>
    </row>
    <row r="124" spans="1:17" ht="13.5" customHeight="1">
      <c r="A124" s="36" t="s">
        <v>1028</v>
      </c>
      <c r="B124" s="218" t="s">
        <v>1064</v>
      </c>
      <c r="C124" s="218" t="s">
        <v>1198</v>
      </c>
      <c r="D124" s="38"/>
      <c r="E124" s="225"/>
      <c r="F124" s="220"/>
      <c r="G124" s="226"/>
      <c r="H124" s="219" t="s">
        <v>749</v>
      </c>
      <c r="I124" s="220">
        <v>58674</v>
      </c>
      <c r="J124" s="228"/>
      <c r="K124" s="229"/>
      <c r="L124" s="33">
        <v>41996</v>
      </c>
      <c r="M124" s="215"/>
      <c r="N124" s="268" t="s">
        <v>1100</v>
      </c>
      <c r="O124" s="269"/>
      <c r="P124" s="33"/>
      <c r="Q124" s="113"/>
    </row>
    <row r="125" spans="1:17" ht="31.5" customHeight="1">
      <c r="A125" s="36" t="s">
        <v>1029</v>
      </c>
      <c r="B125" s="211" t="s">
        <v>758</v>
      </c>
      <c r="C125" s="263" t="s">
        <v>1198</v>
      </c>
      <c r="D125" s="33"/>
      <c r="E125" s="33"/>
      <c r="F125" s="33"/>
      <c r="G125" s="33"/>
      <c r="H125" s="213" t="s">
        <v>749</v>
      </c>
      <c r="I125" s="276">
        <v>22500</v>
      </c>
      <c r="J125" s="212"/>
      <c r="K125" s="33"/>
      <c r="L125" s="215">
        <v>41807</v>
      </c>
      <c r="M125" s="215"/>
      <c r="N125" s="50" t="s">
        <v>757</v>
      </c>
      <c r="O125" s="269"/>
      <c r="P125" s="33"/>
      <c r="Q125" s="113"/>
    </row>
    <row r="126" spans="1:17" ht="24.75" customHeight="1">
      <c r="A126" s="36" t="s">
        <v>1030</v>
      </c>
      <c r="B126" s="211" t="s">
        <v>795</v>
      </c>
      <c r="C126" s="263" t="s">
        <v>1198</v>
      </c>
      <c r="D126" s="28"/>
      <c r="E126" s="33"/>
      <c r="F126" s="33"/>
      <c r="G126" s="33"/>
      <c r="H126" s="213" t="s">
        <v>749</v>
      </c>
      <c r="I126" s="276">
        <v>99598.24</v>
      </c>
      <c r="J126" s="212"/>
      <c r="K126" s="33"/>
      <c r="L126" s="215">
        <v>41996</v>
      </c>
      <c r="M126" s="215"/>
      <c r="N126" s="50" t="s">
        <v>796</v>
      </c>
      <c r="O126" s="269"/>
      <c r="P126" s="33"/>
      <c r="Q126" s="113"/>
    </row>
    <row r="127" spans="1:17" ht="23.25" customHeight="1">
      <c r="A127" s="36" t="s">
        <v>1031</v>
      </c>
      <c r="B127" s="218" t="s">
        <v>1065</v>
      </c>
      <c r="C127" s="218" t="s">
        <v>1198</v>
      </c>
      <c r="D127" s="274"/>
      <c r="E127" s="228"/>
      <c r="F127" s="280"/>
      <c r="G127" s="280"/>
      <c r="H127" s="219" t="s">
        <v>809</v>
      </c>
      <c r="I127" s="220">
        <v>287100</v>
      </c>
      <c r="J127" s="228"/>
      <c r="K127" s="229"/>
      <c r="L127" s="33">
        <v>42248</v>
      </c>
      <c r="M127" s="215"/>
      <c r="N127" s="268" t="s">
        <v>1101</v>
      </c>
      <c r="O127" s="269"/>
      <c r="P127" s="33"/>
      <c r="Q127" s="113"/>
    </row>
    <row r="128" spans="1:17" ht="23.25" customHeight="1">
      <c r="A128" s="36" t="s">
        <v>1032</v>
      </c>
      <c r="B128" s="218" t="s">
        <v>1066</v>
      </c>
      <c r="C128" s="218" t="s">
        <v>1197</v>
      </c>
      <c r="D128" s="38"/>
      <c r="E128" s="225"/>
      <c r="F128" s="280"/>
      <c r="G128" s="280"/>
      <c r="H128" s="219" t="s">
        <v>809</v>
      </c>
      <c r="I128" s="220">
        <v>99610</v>
      </c>
      <c r="J128" s="228"/>
      <c r="K128" s="229"/>
      <c r="L128" s="33" t="s">
        <v>1103</v>
      </c>
      <c r="M128" s="215"/>
      <c r="N128" s="268" t="s">
        <v>1102</v>
      </c>
      <c r="O128" s="269"/>
      <c r="P128" s="33"/>
      <c r="Q128" s="113"/>
    </row>
    <row r="129" spans="1:17" ht="23.25" customHeight="1">
      <c r="A129" s="36" t="s">
        <v>1033</v>
      </c>
      <c r="B129" s="218" t="s">
        <v>143</v>
      </c>
      <c r="C129" s="218" t="s">
        <v>917</v>
      </c>
      <c r="D129" s="38"/>
      <c r="E129" s="266"/>
      <c r="F129" s="280"/>
      <c r="G129" s="280"/>
      <c r="H129" s="219">
        <v>2015</v>
      </c>
      <c r="I129" s="220">
        <v>497493</v>
      </c>
      <c r="J129" s="267"/>
      <c r="K129" s="44"/>
      <c r="L129" s="33"/>
      <c r="M129" s="215"/>
      <c r="N129" s="268"/>
      <c r="O129" s="269"/>
      <c r="P129" s="33"/>
      <c r="Q129" s="113"/>
    </row>
    <row r="130" spans="1:17" ht="12.75" customHeight="1">
      <c r="A130" s="36" t="s">
        <v>1034</v>
      </c>
      <c r="B130" s="218" t="s">
        <v>835</v>
      </c>
      <c r="C130" s="218" t="s">
        <v>917</v>
      </c>
      <c r="D130" s="38"/>
      <c r="E130" s="225"/>
      <c r="F130" s="220"/>
      <c r="G130" s="226"/>
      <c r="H130" s="219">
        <v>2016</v>
      </c>
      <c r="I130" s="220">
        <v>33000</v>
      </c>
      <c r="J130" s="228"/>
      <c r="K130" s="229"/>
      <c r="L130" s="33">
        <v>42438</v>
      </c>
      <c r="M130" s="215"/>
      <c r="N130" s="268" t="s">
        <v>836</v>
      </c>
      <c r="O130" s="269"/>
      <c r="P130" s="33"/>
      <c r="Q130" s="113"/>
    </row>
    <row r="131" spans="1:17" ht="14.25" customHeight="1">
      <c r="A131" s="36" t="s">
        <v>1035</v>
      </c>
      <c r="B131" s="218" t="s">
        <v>837</v>
      </c>
      <c r="C131" s="218" t="s">
        <v>917</v>
      </c>
      <c r="D131" s="38"/>
      <c r="E131" s="212"/>
      <c r="F131" s="38"/>
      <c r="G131" s="38"/>
      <c r="H131" s="213">
        <v>2016</v>
      </c>
      <c r="I131" s="276">
        <v>40990</v>
      </c>
      <c r="J131" s="267"/>
      <c r="K131" s="272"/>
      <c r="L131" s="217">
        <v>42438</v>
      </c>
      <c r="M131" s="217"/>
      <c r="N131" s="85" t="s">
        <v>838</v>
      </c>
      <c r="O131" s="269"/>
      <c r="P131" s="38"/>
      <c r="Q131" s="113"/>
    </row>
    <row r="132" spans="1:17" ht="14.25" customHeight="1">
      <c r="A132" s="36" t="s">
        <v>1036</v>
      </c>
      <c r="B132" s="218" t="s">
        <v>839</v>
      </c>
      <c r="C132" s="218" t="s">
        <v>917</v>
      </c>
      <c r="D132" s="38"/>
      <c r="E132" s="212"/>
      <c r="F132" s="38"/>
      <c r="G132" s="38"/>
      <c r="H132" s="213">
        <v>2016</v>
      </c>
      <c r="I132" s="276">
        <v>70000</v>
      </c>
      <c r="J132" s="267"/>
      <c r="K132" s="272"/>
      <c r="L132" s="217" t="s">
        <v>841</v>
      </c>
      <c r="M132" s="217"/>
      <c r="N132" s="85" t="s">
        <v>840</v>
      </c>
      <c r="O132" s="269"/>
      <c r="P132" s="38"/>
      <c r="Q132" s="113"/>
    </row>
    <row r="133" spans="1:17" ht="23.25" customHeight="1">
      <c r="A133" s="36" t="s">
        <v>1231</v>
      </c>
      <c r="B133" s="218" t="s">
        <v>152</v>
      </c>
      <c r="C133" s="218" t="s">
        <v>917</v>
      </c>
      <c r="D133" s="38"/>
      <c r="E133" s="266"/>
      <c r="F133" s="33"/>
      <c r="G133" s="33"/>
      <c r="H133" s="219">
        <v>2016</v>
      </c>
      <c r="I133" s="220">
        <v>497494</v>
      </c>
      <c r="J133" s="267"/>
      <c r="K133" s="44"/>
      <c r="L133" s="33"/>
      <c r="M133" s="215"/>
      <c r="N133" s="268"/>
      <c r="O133" s="269"/>
      <c r="P133" s="33"/>
      <c r="Q133" s="113"/>
    </row>
    <row r="134" spans="1:17" ht="22.5">
      <c r="A134" s="36" t="s">
        <v>1232</v>
      </c>
      <c r="B134" s="332" t="s">
        <v>1377</v>
      </c>
      <c r="C134" s="218" t="s">
        <v>917</v>
      </c>
      <c r="D134" s="38"/>
      <c r="E134" s="134" t="s">
        <v>1443</v>
      </c>
      <c r="F134" s="221"/>
      <c r="G134" s="227"/>
      <c r="H134" s="222" t="s">
        <v>1396</v>
      </c>
      <c r="I134" s="220">
        <f>104877-104877</f>
        <v>0</v>
      </c>
      <c r="J134" s="267"/>
      <c r="K134" s="44"/>
      <c r="L134" s="224"/>
      <c r="M134" s="224"/>
      <c r="N134" s="218"/>
      <c r="O134" s="219"/>
      <c r="P134" s="218" t="s">
        <v>1397</v>
      </c>
      <c r="Q134" s="223"/>
    </row>
    <row r="135" spans="1:17" ht="34.5" customHeight="1">
      <c r="A135" s="36" t="s">
        <v>1233</v>
      </c>
      <c r="B135" s="362" t="s">
        <v>1472</v>
      </c>
      <c r="C135" s="278" t="s">
        <v>1473</v>
      </c>
      <c r="D135" s="278"/>
      <c r="E135" s="473" t="s">
        <v>1474</v>
      </c>
      <c r="F135" s="279" t="s">
        <v>1107</v>
      </c>
      <c r="G135" s="279" t="s">
        <v>1475</v>
      </c>
      <c r="H135" s="279"/>
      <c r="I135" s="280">
        <f>33509080+17120570.79+2840000+3090000</f>
        <v>56559650.789999999</v>
      </c>
      <c r="J135" s="280">
        <f>22066935.21+5064836.03</f>
        <v>27131771.240000002</v>
      </c>
      <c r="K135" s="309"/>
      <c r="L135" s="355" t="s">
        <v>1476</v>
      </c>
      <c r="M135" s="310"/>
      <c r="N135" s="279" t="s">
        <v>1477</v>
      </c>
      <c r="O135" s="279"/>
      <c r="P135" s="218" t="s">
        <v>1465</v>
      </c>
      <c r="Q135" s="278" t="s">
        <v>1715</v>
      </c>
    </row>
    <row r="136" spans="1:17" s="29" customFormat="1" ht="33.75">
      <c r="A136" s="36" t="s">
        <v>1730</v>
      </c>
      <c r="B136" s="218" t="s">
        <v>1076</v>
      </c>
      <c r="C136" s="218" t="s">
        <v>1067</v>
      </c>
      <c r="D136" s="38"/>
      <c r="E136" s="474"/>
      <c r="F136" s="369"/>
      <c r="G136" s="370">
        <f>89*10</f>
        <v>890</v>
      </c>
      <c r="H136" s="222" t="s">
        <v>1075</v>
      </c>
      <c r="I136" s="220">
        <v>315272480</v>
      </c>
      <c r="J136" s="267"/>
      <c r="K136" s="272"/>
      <c r="L136" s="224">
        <v>43083</v>
      </c>
      <c r="M136" s="224"/>
      <c r="N136" s="218" t="s">
        <v>1729</v>
      </c>
      <c r="O136" s="219"/>
      <c r="P136" s="311"/>
      <c r="Q136" s="330" t="s">
        <v>1715</v>
      </c>
    </row>
    <row r="137" spans="1:17" ht="60" customHeight="1">
      <c r="A137" s="36" t="s">
        <v>1234</v>
      </c>
      <c r="B137" s="218" t="s">
        <v>1176</v>
      </c>
      <c r="C137" s="218" t="s">
        <v>1177</v>
      </c>
      <c r="D137" s="38"/>
      <c r="E137" s="325" t="s">
        <v>1694</v>
      </c>
      <c r="F137" s="221"/>
      <c r="G137" s="227">
        <v>1000</v>
      </c>
      <c r="H137" s="222">
        <v>1978</v>
      </c>
      <c r="I137" s="220">
        <v>115382</v>
      </c>
      <c r="J137" s="267"/>
      <c r="K137" s="44">
        <v>3156730</v>
      </c>
      <c r="L137" s="224">
        <v>33637</v>
      </c>
      <c r="M137" s="224"/>
      <c r="N137" s="218" t="s">
        <v>1178</v>
      </c>
      <c r="O137" s="219"/>
      <c r="P137" s="273"/>
      <c r="Q137" s="223"/>
    </row>
    <row r="138" spans="1:17" ht="71.25" customHeight="1">
      <c r="A138" s="36" t="s">
        <v>1235</v>
      </c>
      <c r="B138" s="218" t="s">
        <v>1448</v>
      </c>
      <c r="C138" s="218" t="s">
        <v>917</v>
      </c>
      <c r="D138" s="218"/>
      <c r="E138" s="134" t="s">
        <v>1444</v>
      </c>
      <c r="F138" s="278" t="s">
        <v>1411</v>
      </c>
      <c r="G138" s="278" t="s">
        <v>1418</v>
      </c>
      <c r="H138" s="222">
        <v>1979</v>
      </c>
      <c r="I138" s="220">
        <v>151331</v>
      </c>
      <c r="J138" s="267"/>
      <c r="K138" s="44"/>
      <c r="L138" s="224"/>
      <c r="M138" s="224"/>
      <c r="N138" s="218" t="s">
        <v>1462</v>
      </c>
      <c r="O138" s="219"/>
      <c r="P138" s="218" t="s">
        <v>1465</v>
      </c>
      <c r="Q138" s="278" t="s">
        <v>1715</v>
      </c>
    </row>
    <row r="139" spans="1:17" ht="67.5">
      <c r="A139" s="36" t="s">
        <v>1236</v>
      </c>
      <c r="B139" s="218" t="s">
        <v>1449</v>
      </c>
      <c r="C139" s="218" t="s">
        <v>1450</v>
      </c>
      <c r="D139" s="218"/>
      <c r="E139" s="134" t="s">
        <v>1445</v>
      </c>
      <c r="F139" s="278" t="s">
        <v>1412</v>
      </c>
      <c r="G139" s="278" t="s">
        <v>1419</v>
      </c>
      <c r="H139" s="222">
        <v>1961</v>
      </c>
      <c r="I139" s="220">
        <v>21667.68</v>
      </c>
      <c r="J139" s="267"/>
      <c r="K139" s="44"/>
      <c r="L139" s="224"/>
      <c r="M139" s="224"/>
      <c r="N139" s="218" t="s">
        <v>1466</v>
      </c>
      <c r="O139" s="219"/>
      <c r="P139" s="218" t="s">
        <v>1465</v>
      </c>
      <c r="Q139" s="278" t="s">
        <v>1715</v>
      </c>
    </row>
    <row r="140" spans="1:17" ht="73.5" customHeight="1">
      <c r="A140" s="36" t="s">
        <v>1255</v>
      </c>
      <c r="B140" s="218" t="s">
        <v>1449</v>
      </c>
      <c r="C140" s="218" t="s">
        <v>1451</v>
      </c>
      <c r="D140" s="218"/>
      <c r="E140" s="134" t="s">
        <v>1446</v>
      </c>
      <c r="F140" s="278" t="s">
        <v>1413</v>
      </c>
      <c r="G140" s="278" t="s">
        <v>1420</v>
      </c>
      <c r="H140" s="222">
        <v>1962</v>
      </c>
      <c r="I140" s="220">
        <v>345208.52</v>
      </c>
      <c r="J140" s="267"/>
      <c r="K140" s="44"/>
      <c r="L140" s="224"/>
      <c r="M140" s="224"/>
      <c r="N140" s="218" t="s">
        <v>1464</v>
      </c>
      <c r="O140" s="219"/>
      <c r="P140" s="218" t="s">
        <v>1465</v>
      </c>
      <c r="Q140" s="278" t="s">
        <v>1715</v>
      </c>
    </row>
    <row r="141" spans="1:17" ht="69.75" customHeight="1">
      <c r="A141" s="36" t="s">
        <v>1889</v>
      </c>
      <c r="B141" s="218" t="s">
        <v>1452</v>
      </c>
      <c r="C141" s="218" t="s">
        <v>1453</v>
      </c>
      <c r="D141" s="218"/>
      <c r="E141" s="134" t="s">
        <v>1447</v>
      </c>
      <c r="F141" s="278" t="s">
        <v>1414</v>
      </c>
      <c r="G141" s="278" t="s">
        <v>1421</v>
      </c>
      <c r="H141" s="222">
        <v>1964</v>
      </c>
      <c r="I141" s="220">
        <v>29462.6</v>
      </c>
      <c r="J141" s="267"/>
      <c r="K141" s="44"/>
      <c r="L141" s="224"/>
      <c r="M141" s="224"/>
      <c r="N141" s="218" t="s">
        <v>1461</v>
      </c>
      <c r="O141" s="219"/>
      <c r="P141" s="218" t="s">
        <v>1465</v>
      </c>
      <c r="Q141" s="278" t="s">
        <v>1715</v>
      </c>
    </row>
    <row r="142" spans="1:17" ht="33.75">
      <c r="A142" s="36" t="s">
        <v>1256</v>
      </c>
      <c r="B142" s="218" t="s">
        <v>1378</v>
      </c>
      <c r="C142" s="218" t="s">
        <v>917</v>
      </c>
      <c r="D142" s="38"/>
      <c r="E142" s="266"/>
      <c r="F142" s="278" t="s">
        <v>1422</v>
      </c>
      <c r="G142" s="278" t="s">
        <v>1398</v>
      </c>
      <c r="H142" s="222">
        <v>1965</v>
      </c>
      <c r="I142" s="220">
        <v>25825</v>
      </c>
      <c r="J142" s="267"/>
      <c r="K142" s="44"/>
      <c r="L142" s="224"/>
      <c r="M142" s="224"/>
      <c r="N142" s="218"/>
      <c r="O142" s="219"/>
      <c r="P142" s="273"/>
      <c r="Q142" s="278" t="s">
        <v>1715</v>
      </c>
    </row>
    <row r="143" spans="1:17" ht="45">
      <c r="A143" s="36" t="s">
        <v>1354</v>
      </c>
      <c r="B143" s="218" t="s">
        <v>1379</v>
      </c>
      <c r="C143" s="218" t="s">
        <v>917</v>
      </c>
      <c r="D143" s="38"/>
      <c r="E143" s="266"/>
      <c r="F143" s="278" t="s">
        <v>1423</v>
      </c>
      <c r="G143" s="278" t="s">
        <v>1399</v>
      </c>
      <c r="H143" s="222">
        <v>1965</v>
      </c>
      <c r="I143" s="220">
        <v>8631</v>
      </c>
      <c r="J143" s="267"/>
      <c r="K143" s="44"/>
      <c r="L143" s="224"/>
      <c r="M143" s="224"/>
      <c r="N143" s="218"/>
      <c r="O143" s="219"/>
      <c r="P143" s="273"/>
      <c r="Q143" s="278" t="s">
        <v>1715</v>
      </c>
    </row>
    <row r="144" spans="1:17" ht="45">
      <c r="A144" s="36" t="s">
        <v>1362</v>
      </c>
      <c r="B144" s="282" t="s">
        <v>1383</v>
      </c>
      <c r="C144" s="218" t="s">
        <v>917</v>
      </c>
      <c r="D144" s="38"/>
      <c r="E144" s="266"/>
      <c r="F144" s="278" t="s">
        <v>1423</v>
      </c>
      <c r="G144" s="278" t="s">
        <v>1399</v>
      </c>
      <c r="H144" s="222">
        <v>1960</v>
      </c>
      <c r="I144" s="220">
        <v>21601</v>
      </c>
      <c r="J144" s="267"/>
      <c r="K144" s="44"/>
      <c r="L144" s="224"/>
      <c r="M144" s="224"/>
      <c r="N144" s="218"/>
      <c r="O144" s="219"/>
      <c r="P144" s="273"/>
      <c r="Q144" s="278" t="s">
        <v>1715</v>
      </c>
    </row>
    <row r="145" spans="1:17" ht="15">
      <c r="A145" s="36" t="s">
        <v>1363</v>
      </c>
      <c r="B145" s="282" t="s">
        <v>1384</v>
      </c>
      <c r="C145" s="218" t="s">
        <v>917</v>
      </c>
      <c r="D145" s="38"/>
      <c r="E145" s="266"/>
      <c r="F145" s="221"/>
      <c r="G145" s="227"/>
      <c r="H145" s="222">
        <v>1964</v>
      </c>
      <c r="I145" s="220">
        <v>7987</v>
      </c>
      <c r="J145" s="267"/>
      <c r="K145" s="44"/>
      <c r="L145" s="224"/>
      <c r="M145" s="224"/>
      <c r="N145" s="218"/>
      <c r="O145" s="219"/>
      <c r="P145" s="273"/>
      <c r="Q145" s="278" t="s">
        <v>1715</v>
      </c>
    </row>
    <row r="146" spans="1:17" ht="73.5" customHeight="1">
      <c r="A146" s="36" t="s">
        <v>1364</v>
      </c>
      <c r="B146" s="282" t="s">
        <v>1391</v>
      </c>
      <c r="C146" s="218" t="s">
        <v>917</v>
      </c>
      <c r="D146" s="38"/>
      <c r="E146" s="266" t="s">
        <v>1467</v>
      </c>
      <c r="F146" s="278" t="s">
        <v>1424</v>
      </c>
      <c r="G146" s="278" t="s">
        <v>1400</v>
      </c>
      <c r="H146" s="222">
        <v>1967</v>
      </c>
      <c r="I146" s="220">
        <v>35918</v>
      </c>
      <c r="J146" s="267"/>
      <c r="K146" s="44"/>
      <c r="L146" s="224"/>
      <c r="M146" s="224"/>
      <c r="N146" s="218" t="s">
        <v>1469</v>
      </c>
      <c r="O146" s="219"/>
      <c r="P146" s="218" t="s">
        <v>1465</v>
      </c>
      <c r="Q146" s="278" t="s">
        <v>1715</v>
      </c>
    </row>
    <row r="147" spans="1:17" ht="48.75" customHeight="1">
      <c r="A147" s="36" t="s">
        <v>1365</v>
      </c>
      <c r="B147" s="282" t="s">
        <v>1385</v>
      </c>
      <c r="C147" s="218" t="s">
        <v>917</v>
      </c>
      <c r="D147" s="38"/>
      <c r="E147" s="266"/>
      <c r="F147" s="278" t="s">
        <v>1425</v>
      </c>
      <c r="G147" s="278" t="s">
        <v>1401</v>
      </c>
      <c r="H147" s="222">
        <v>1964</v>
      </c>
      <c r="I147" s="220">
        <v>51892</v>
      </c>
      <c r="J147" s="267"/>
      <c r="K147" s="44"/>
      <c r="L147" s="224"/>
      <c r="M147" s="224"/>
      <c r="N147" s="218"/>
      <c r="O147" s="219"/>
      <c r="P147" s="218"/>
      <c r="Q147" s="278" t="s">
        <v>1715</v>
      </c>
    </row>
    <row r="148" spans="1:17" ht="57.75" customHeight="1">
      <c r="A148" s="36" t="s">
        <v>1366</v>
      </c>
      <c r="B148" s="282" t="s">
        <v>1392</v>
      </c>
      <c r="C148" s="218" t="s">
        <v>917</v>
      </c>
      <c r="D148" s="38"/>
      <c r="E148" s="266"/>
      <c r="F148" s="278" t="s">
        <v>1426</v>
      </c>
      <c r="G148" s="278" t="s">
        <v>1402</v>
      </c>
      <c r="H148" s="222">
        <v>1964</v>
      </c>
      <c r="I148" s="220">
        <v>9920</v>
      </c>
      <c r="J148" s="267"/>
      <c r="K148" s="44"/>
      <c r="L148" s="224"/>
      <c r="M148" s="224"/>
      <c r="N148" s="218"/>
      <c r="O148" s="219"/>
      <c r="P148" s="218"/>
      <c r="Q148" s="278" t="s">
        <v>1715</v>
      </c>
    </row>
    <row r="149" spans="1:17" ht="73.5" customHeight="1">
      <c r="A149" s="36" t="s">
        <v>1367</v>
      </c>
      <c r="B149" s="282" t="s">
        <v>1393</v>
      </c>
      <c r="C149" s="218" t="s">
        <v>1614</v>
      </c>
      <c r="D149" s="38"/>
      <c r="E149" s="266" t="s">
        <v>1615</v>
      </c>
      <c r="F149" s="278" t="s">
        <v>1427</v>
      </c>
      <c r="G149" s="278" t="s">
        <v>1403</v>
      </c>
      <c r="H149" s="222">
        <v>1968</v>
      </c>
      <c r="I149" s="220">
        <v>155675</v>
      </c>
      <c r="J149" s="267"/>
      <c r="K149" s="44"/>
      <c r="L149" s="224"/>
      <c r="M149" s="224"/>
      <c r="N149" s="218" t="s">
        <v>1616</v>
      </c>
      <c r="O149" s="219"/>
      <c r="P149" s="218" t="s">
        <v>1465</v>
      </c>
      <c r="Q149" s="278" t="s">
        <v>1715</v>
      </c>
    </row>
    <row r="150" spans="1:17" ht="33.75">
      <c r="A150" s="36" t="s">
        <v>1368</v>
      </c>
      <c r="B150" s="282" t="s">
        <v>1386</v>
      </c>
      <c r="C150" s="218" t="s">
        <v>917</v>
      </c>
      <c r="D150" s="38"/>
      <c r="E150" s="266"/>
      <c r="F150" s="278" t="s">
        <v>1428</v>
      </c>
      <c r="G150" s="278" t="s">
        <v>1404</v>
      </c>
      <c r="H150" s="222">
        <v>1962</v>
      </c>
      <c r="I150" s="220">
        <v>9621</v>
      </c>
      <c r="J150" s="267"/>
      <c r="K150" s="44"/>
      <c r="L150" s="224"/>
      <c r="M150" s="224"/>
      <c r="N150" s="218"/>
      <c r="O150" s="219"/>
      <c r="P150" s="218"/>
      <c r="Q150" s="278" t="s">
        <v>1715</v>
      </c>
    </row>
    <row r="151" spans="1:17" ht="73.5" customHeight="1">
      <c r="A151" s="36" t="s">
        <v>1369</v>
      </c>
      <c r="B151" s="218" t="s">
        <v>1454</v>
      </c>
      <c r="C151" s="218" t="s">
        <v>1455</v>
      </c>
      <c r="D151" s="218"/>
      <c r="E151" s="278" t="s">
        <v>1456</v>
      </c>
      <c r="F151" s="278" t="s">
        <v>1429</v>
      </c>
      <c r="G151" s="278" t="s">
        <v>1405</v>
      </c>
      <c r="H151" s="222">
        <v>1976</v>
      </c>
      <c r="I151" s="220">
        <v>943695.35999999999</v>
      </c>
      <c r="J151" s="267"/>
      <c r="K151" s="44"/>
      <c r="L151" s="224"/>
      <c r="M151" s="224"/>
      <c r="N151" s="218" t="s">
        <v>1463</v>
      </c>
      <c r="O151" s="219"/>
      <c r="P151" s="218" t="s">
        <v>1465</v>
      </c>
      <c r="Q151" s="278" t="s">
        <v>1715</v>
      </c>
    </row>
    <row r="152" spans="1:17" ht="15">
      <c r="A152" s="36" t="s">
        <v>1370</v>
      </c>
      <c r="B152" s="282" t="s">
        <v>1394</v>
      </c>
      <c r="C152" s="218" t="s">
        <v>917</v>
      </c>
      <c r="D152" s="38"/>
      <c r="E152" s="266"/>
      <c r="F152" s="278"/>
      <c r="G152" s="227"/>
      <c r="H152" s="222">
        <v>1967</v>
      </c>
      <c r="I152" s="220">
        <v>19587</v>
      </c>
      <c r="J152" s="267"/>
      <c r="K152" s="44"/>
      <c r="L152" s="224"/>
      <c r="M152" s="224"/>
      <c r="N152" s="218"/>
      <c r="O152" s="219"/>
      <c r="P152" s="273"/>
      <c r="Q152" s="278" t="s">
        <v>1715</v>
      </c>
    </row>
    <row r="153" spans="1:17" ht="45">
      <c r="A153" s="36" t="s">
        <v>1371</v>
      </c>
      <c r="B153" s="282" t="s">
        <v>1387</v>
      </c>
      <c r="C153" s="218" t="s">
        <v>917</v>
      </c>
      <c r="D153" s="38"/>
      <c r="E153" s="266"/>
      <c r="F153" s="278" t="s">
        <v>1430</v>
      </c>
      <c r="G153" s="278" t="s">
        <v>1406</v>
      </c>
      <c r="H153" s="222">
        <v>1967</v>
      </c>
      <c r="I153" s="220">
        <v>63757</v>
      </c>
      <c r="J153" s="267"/>
      <c r="K153" s="44"/>
      <c r="L153" s="224"/>
      <c r="M153" s="224"/>
      <c r="N153" s="218"/>
      <c r="O153" s="219"/>
      <c r="P153" s="273"/>
      <c r="Q153" s="278" t="s">
        <v>1715</v>
      </c>
    </row>
    <row r="154" spans="1:17" ht="45">
      <c r="A154" s="36" t="s">
        <v>1372</v>
      </c>
      <c r="B154" s="282" t="s">
        <v>1388</v>
      </c>
      <c r="C154" s="218" t="s">
        <v>917</v>
      </c>
      <c r="D154" s="38"/>
      <c r="E154" s="266"/>
      <c r="F154" s="278" t="s">
        <v>1431</v>
      </c>
      <c r="G154" s="278" t="s">
        <v>1407</v>
      </c>
      <c r="H154" s="222">
        <v>1962</v>
      </c>
      <c r="I154" s="220">
        <v>29001</v>
      </c>
      <c r="J154" s="267"/>
      <c r="K154" s="44"/>
      <c r="L154" s="224"/>
      <c r="M154" s="224"/>
      <c r="N154" s="218"/>
      <c r="O154" s="219"/>
      <c r="P154" s="273"/>
      <c r="Q154" s="278" t="s">
        <v>1715</v>
      </c>
    </row>
    <row r="155" spans="1:17" ht="33.75">
      <c r="A155" s="36" t="s">
        <v>1373</v>
      </c>
      <c r="B155" s="282" t="s">
        <v>1395</v>
      </c>
      <c r="C155" s="218" t="s">
        <v>917</v>
      </c>
      <c r="D155" s="38"/>
      <c r="E155" s="266"/>
      <c r="F155" s="278" t="s">
        <v>1432</v>
      </c>
      <c r="G155" s="278" t="s">
        <v>1408</v>
      </c>
      <c r="H155" s="222">
        <v>1964</v>
      </c>
      <c r="I155" s="220">
        <v>26999</v>
      </c>
      <c r="J155" s="267"/>
      <c r="K155" s="44"/>
      <c r="L155" s="224"/>
      <c r="M155" s="224"/>
      <c r="N155" s="218"/>
      <c r="O155" s="219"/>
      <c r="P155" s="273"/>
      <c r="Q155" s="278" t="s">
        <v>1715</v>
      </c>
    </row>
    <row r="156" spans="1:17" ht="15">
      <c r="A156" s="36" t="s">
        <v>1374</v>
      </c>
      <c r="B156" s="282" t="s">
        <v>1389</v>
      </c>
      <c r="C156" s="218" t="s">
        <v>917</v>
      </c>
      <c r="D156" s="38"/>
      <c r="E156" s="266"/>
      <c r="F156" s="278"/>
      <c r="G156" s="227"/>
      <c r="H156" s="222">
        <v>1964</v>
      </c>
      <c r="I156" s="220">
        <v>16434</v>
      </c>
      <c r="J156" s="267"/>
      <c r="K156" s="44"/>
      <c r="L156" s="224"/>
      <c r="M156" s="224"/>
      <c r="N156" s="218"/>
      <c r="O156" s="219"/>
      <c r="P156" s="273"/>
      <c r="Q156" s="278" t="s">
        <v>1715</v>
      </c>
    </row>
    <row r="157" spans="1:17" ht="59.25" customHeight="1">
      <c r="A157" s="36" t="s">
        <v>1375</v>
      </c>
      <c r="B157" s="282" t="s">
        <v>1390</v>
      </c>
      <c r="C157" s="218" t="s">
        <v>917</v>
      </c>
      <c r="D157" s="38"/>
      <c r="E157" s="266"/>
      <c r="F157" s="278" t="s">
        <v>1433</v>
      </c>
      <c r="G157" s="278" t="s">
        <v>1409</v>
      </c>
      <c r="H157" s="222">
        <v>1964</v>
      </c>
      <c r="I157" s="220">
        <v>15203</v>
      </c>
      <c r="J157" s="267"/>
      <c r="K157" s="44"/>
      <c r="L157" s="224"/>
      <c r="M157" s="224"/>
      <c r="N157" s="218"/>
      <c r="O157" s="219"/>
      <c r="P157" s="273"/>
      <c r="Q157" s="278" t="s">
        <v>1715</v>
      </c>
    </row>
    <row r="158" spans="1:17" ht="72" customHeight="1">
      <c r="A158" s="36" t="s">
        <v>1376</v>
      </c>
      <c r="B158" s="282" t="s">
        <v>1457</v>
      </c>
      <c r="C158" s="218" t="s">
        <v>1458</v>
      </c>
      <c r="D158" s="282"/>
      <c r="E158" s="278" t="s">
        <v>1459</v>
      </c>
      <c r="F158" s="278" t="s">
        <v>1434</v>
      </c>
      <c r="G158" s="278" t="s">
        <v>1410</v>
      </c>
      <c r="H158" s="222">
        <v>1964</v>
      </c>
      <c r="I158" s="220">
        <v>21667.68</v>
      </c>
      <c r="J158" s="267"/>
      <c r="K158" s="44"/>
      <c r="L158" s="224"/>
      <c r="M158" s="224"/>
      <c r="N158" s="218" t="s">
        <v>1460</v>
      </c>
      <c r="O158" s="219"/>
      <c r="P158" s="218" t="s">
        <v>1471</v>
      </c>
      <c r="Q158" s="278" t="s">
        <v>1715</v>
      </c>
    </row>
    <row r="159" spans="1:17" ht="35.25" customHeight="1">
      <c r="A159" s="36" t="s">
        <v>1380</v>
      </c>
      <c r="B159" s="282" t="s">
        <v>1415</v>
      </c>
      <c r="C159" s="218" t="s">
        <v>917</v>
      </c>
      <c r="D159" s="38"/>
      <c r="E159" s="266"/>
      <c r="F159" s="279" t="s">
        <v>1416</v>
      </c>
      <c r="G159" s="279" t="s">
        <v>1417</v>
      </c>
      <c r="H159" s="279">
        <v>1993</v>
      </c>
      <c r="I159" s="281">
        <v>82820</v>
      </c>
      <c r="J159" s="267"/>
      <c r="K159" s="44"/>
      <c r="L159" s="224"/>
      <c r="M159" s="224"/>
      <c r="N159" s="218"/>
      <c r="O159" s="219"/>
      <c r="P159" s="273"/>
      <c r="Q159" s="278" t="s">
        <v>1715</v>
      </c>
    </row>
    <row r="160" spans="1:17" ht="45.75" customHeight="1">
      <c r="A160" s="36" t="s">
        <v>1381</v>
      </c>
      <c r="B160" s="282" t="s">
        <v>1435</v>
      </c>
      <c r="C160" s="218" t="s">
        <v>1436</v>
      </c>
      <c r="D160" s="38"/>
      <c r="E160" s="266"/>
      <c r="F160" s="279" t="s">
        <v>1437</v>
      </c>
      <c r="G160" s="279" t="s">
        <v>1438</v>
      </c>
      <c r="H160" s="279">
        <v>2006</v>
      </c>
      <c r="I160" s="280">
        <v>337898.32</v>
      </c>
      <c r="J160" s="267"/>
      <c r="K160" s="44"/>
      <c r="L160" s="224">
        <v>39006</v>
      </c>
      <c r="M160" s="224"/>
      <c r="N160" s="279" t="s">
        <v>1442</v>
      </c>
      <c r="O160" s="219"/>
      <c r="P160" s="273"/>
      <c r="Q160" s="278" t="s">
        <v>1715</v>
      </c>
    </row>
    <row r="161" spans="1:17" ht="57" customHeight="1">
      <c r="A161" s="36" t="s">
        <v>1382</v>
      </c>
      <c r="B161" s="331" t="s">
        <v>1439</v>
      </c>
      <c r="C161" s="218" t="s">
        <v>917</v>
      </c>
      <c r="D161" s="38"/>
      <c r="E161" s="266" t="s">
        <v>1468</v>
      </c>
      <c r="F161" s="279" t="s">
        <v>1440</v>
      </c>
      <c r="G161" s="279" t="s">
        <v>1441</v>
      </c>
      <c r="H161" s="279">
        <v>2006</v>
      </c>
      <c r="I161" s="280">
        <v>320637.28000000003</v>
      </c>
      <c r="J161" s="267"/>
      <c r="K161" s="44"/>
      <c r="L161" s="224">
        <v>39006</v>
      </c>
      <c r="M161" s="224"/>
      <c r="N161" s="279" t="s">
        <v>1470</v>
      </c>
      <c r="O161" s="219"/>
      <c r="P161" s="218" t="s">
        <v>1471</v>
      </c>
      <c r="Q161" s="278" t="s">
        <v>1715</v>
      </c>
    </row>
    <row r="162" spans="1:17" ht="22.5">
      <c r="A162" s="36" t="s">
        <v>1380</v>
      </c>
      <c r="B162" s="332" t="s">
        <v>1106</v>
      </c>
      <c r="C162" s="218" t="s">
        <v>1175</v>
      </c>
      <c r="D162" s="38"/>
      <c r="E162" s="325" t="s">
        <v>1703</v>
      </c>
      <c r="F162" s="221"/>
      <c r="G162" s="227">
        <v>3000</v>
      </c>
      <c r="H162" s="33"/>
      <c r="I162" s="220"/>
      <c r="J162" s="267"/>
      <c r="K162" s="44"/>
      <c r="L162" s="224"/>
      <c r="M162" s="224"/>
      <c r="N162" s="218"/>
      <c r="O162" s="219"/>
      <c r="P162" s="273"/>
      <c r="Q162" s="223"/>
    </row>
    <row r="163" spans="1:17" ht="45">
      <c r="A163" s="36" t="s">
        <v>1381</v>
      </c>
      <c r="B163" s="333" t="s">
        <v>211</v>
      </c>
      <c r="C163" s="218" t="s">
        <v>917</v>
      </c>
      <c r="D163" s="38"/>
      <c r="E163" s="33"/>
      <c r="F163" s="33"/>
      <c r="G163" s="33"/>
      <c r="H163" s="213">
        <v>2018</v>
      </c>
      <c r="I163" s="212">
        <v>148000</v>
      </c>
      <c r="J163" s="212"/>
      <c r="L163" s="215">
        <v>43427</v>
      </c>
      <c r="M163" s="215"/>
      <c r="N163" s="50" t="s">
        <v>1254</v>
      </c>
      <c r="O163" s="219"/>
      <c r="P163" s="273"/>
      <c r="Q163" s="223"/>
    </row>
    <row r="164" spans="1:17" ht="56.25">
      <c r="A164" s="36" t="s">
        <v>1382</v>
      </c>
      <c r="B164" s="332" t="s">
        <v>1106</v>
      </c>
      <c r="C164" s="218" t="s">
        <v>1355</v>
      </c>
      <c r="D164" s="38"/>
      <c r="E164" s="326" t="s">
        <v>1704</v>
      </c>
      <c r="F164" s="221"/>
      <c r="G164" s="227">
        <v>990</v>
      </c>
      <c r="H164" s="33"/>
      <c r="I164" s="220"/>
      <c r="J164" s="267"/>
      <c r="K164" s="44"/>
      <c r="L164" s="224"/>
      <c r="M164" s="224"/>
      <c r="N164" s="218"/>
      <c r="O164" s="219"/>
      <c r="P164" s="273"/>
      <c r="Q164" s="223"/>
    </row>
    <row r="165" spans="1:17" ht="33.75">
      <c r="A165" s="36" t="s">
        <v>1483</v>
      </c>
      <c r="B165" s="330" t="s">
        <v>1478</v>
      </c>
      <c r="C165" s="278" t="s">
        <v>1479</v>
      </c>
      <c r="D165" s="278"/>
      <c r="E165" s="266" t="s">
        <v>1480</v>
      </c>
      <c r="F165" s="278" t="s">
        <v>1481</v>
      </c>
      <c r="G165" s="278" t="s">
        <v>1482</v>
      </c>
      <c r="H165" s="278"/>
      <c r="I165" s="214">
        <v>15188895</v>
      </c>
      <c r="J165" s="214">
        <v>15188895</v>
      </c>
      <c r="K165" s="304"/>
      <c r="L165" s="312" t="s">
        <v>1476</v>
      </c>
      <c r="M165" s="312"/>
      <c r="N165" s="312" t="s">
        <v>1477</v>
      </c>
      <c r="P165" s="273"/>
      <c r="Q165" s="223"/>
    </row>
    <row r="166" spans="1:17" s="283" customFormat="1" ht="33.75">
      <c r="A166" s="36" t="s">
        <v>1574</v>
      </c>
      <c r="B166" s="278" t="s">
        <v>1484</v>
      </c>
      <c r="C166" s="278" t="s">
        <v>1485</v>
      </c>
      <c r="D166" s="278"/>
      <c r="E166" s="303"/>
      <c r="F166" s="278" t="s">
        <v>1107</v>
      </c>
      <c r="G166" s="278" t="s">
        <v>1486</v>
      </c>
      <c r="H166" s="113">
        <v>1996</v>
      </c>
      <c r="I166" s="276">
        <v>183686.56</v>
      </c>
      <c r="J166" s="276">
        <v>94751.63</v>
      </c>
      <c r="K166" s="312"/>
      <c r="L166" s="305">
        <v>37383</v>
      </c>
      <c r="M166" s="306"/>
      <c r="N166" s="278" t="s">
        <v>1487</v>
      </c>
      <c r="O166" s="38"/>
      <c r="P166" s="218" t="s">
        <v>1573</v>
      </c>
      <c r="Q166" s="278" t="s">
        <v>1715</v>
      </c>
    </row>
    <row r="167" spans="1:17" s="283" customFormat="1" ht="33.75">
      <c r="A167" s="36" t="s">
        <v>1575</v>
      </c>
      <c r="B167" s="38" t="s">
        <v>1609</v>
      </c>
      <c r="C167" s="38" t="s">
        <v>1488</v>
      </c>
      <c r="D167" s="38"/>
      <c r="E167" s="266" t="s">
        <v>1610</v>
      </c>
      <c r="F167" s="38"/>
      <c r="G167" s="38" t="s">
        <v>1611</v>
      </c>
      <c r="H167" s="38" t="s">
        <v>1612</v>
      </c>
      <c r="I167" s="267">
        <v>223466.4</v>
      </c>
      <c r="J167" s="38"/>
      <c r="K167" s="38"/>
      <c r="L167" s="217">
        <v>42783</v>
      </c>
      <c r="M167" s="312"/>
      <c r="N167" s="38" t="s">
        <v>1613</v>
      </c>
      <c r="O167" s="278"/>
      <c r="P167" s="218" t="s">
        <v>1573</v>
      </c>
      <c r="Q167" s="278" t="s">
        <v>1715</v>
      </c>
    </row>
    <row r="168" spans="1:17" s="283" customFormat="1" ht="33.75">
      <c r="A168" s="36" t="s">
        <v>1382</v>
      </c>
      <c r="B168" s="278" t="s">
        <v>1484</v>
      </c>
      <c r="C168" s="278" t="s">
        <v>1490</v>
      </c>
      <c r="D168" s="278"/>
      <c r="E168" s="303"/>
      <c r="F168" s="278" t="s">
        <v>1489</v>
      </c>
      <c r="G168" s="278"/>
      <c r="H168" s="278">
        <v>1980</v>
      </c>
      <c r="I168" s="214">
        <v>107392.12</v>
      </c>
      <c r="J168" s="214">
        <v>107392.12</v>
      </c>
      <c r="K168" s="304"/>
      <c r="L168" s="305">
        <v>37383</v>
      </c>
      <c r="M168" s="306"/>
      <c r="N168" s="278" t="s">
        <v>1487</v>
      </c>
      <c r="O168" s="38"/>
      <c r="P168" s="218" t="s">
        <v>1573</v>
      </c>
      <c r="Q168" s="278" t="s">
        <v>1715</v>
      </c>
    </row>
    <row r="169" spans="1:17" s="283" customFormat="1" ht="33.75">
      <c r="A169" s="36" t="s">
        <v>1380</v>
      </c>
      <c r="B169" s="278" t="s">
        <v>1588</v>
      </c>
      <c r="C169" s="278" t="s">
        <v>1589</v>
      </c>
      <c r="D169" s="278"/>
      <c r="E169" s="303"/>
      <c r="F169" s="278" t="s">
        <v>1590</v>
      </c>
      <c r="G169" s="278" t="s">
        <v>1591</v>
      </c>
      <c r="H169" s="278">
        <v>1968</v>
      </c>
      <c r="I169" s="214">
        <v>67238.36</v>
      </c>
      <c r="J169" s="214">
        <v>67238.36</v>
      </c>
      <c r="K169" s="304"/>
      <c r="L169" s="305">
        <v>37383</v>
      </c>
      <c r="M169" s="306"/>
      <c r="N169" s="278" t="s">
        <v>1487</v>
      </c>
      <c r="O169" s="278"/>
      <c r="P169" s="218" t="s">
        <v>1573</v>
      </c>
      <c r="Q169" s="278" t="s">
        <v>1715</v>
      </c>
    </row>
    <row r="170" spans="1:17" s="283" customFormat="1" ht="33.75">
      <c r="A170" s="36" t="s">
        <v>1381</v>
      </c>
      <c r="B170" s="278" t="s">
        <v>1484</v>
      </c>
      <c r="C170" s="278" t="s">
        <v>1691</v>
      </c>
      <c r="D170" s="278"/>
      <c r="E170" s="325" t="s">
        <v>1706</v>
      </c>
      <c r="F170" s="278" t="s">
        <v>1107</v>
      </c>
      <c r="G170" s="278" t="s">
        <v>1592</v>
      </c>
      <c r="H170" s="278">
        <v>1996</v>
      </c>
      <c r="I170" s="214">
        <v>140575.88</v>
      </c>
      <c r="J170" s="214">
        <v>72512.58</v>
      </c>
      <c r="K170" s="304"/>
      <c r="L170" s="306"/>
      <c r="M170" s="306"/>
      <c r="N170" s="278" t="s">
        <v>1593</v>
      </c>
      <c r="O170" s="278"/>
      <c r="P170" s="218" t="s">
        <v>1573</v>
      </c>
      <c r="Q170" s="278" t="s">
        <v>1715</v>
      </c>
    </row>
    <row r="171" spans="1:17" s="283" customFormat="1" ht="33.75" customHeight="1">
      <c r="A171" s="36" t="s">
        <v>1382</v>
      </c>
      <c r="B171" s="278" t="s">
        <v>1484</v>
      </c>
      <c r="C171" s="278" t="s">
        <v>1594</v>
      </c>
      <c r="D171" s="278"/>
      <c r="E171" s="303" t="s">
        <v>2202</v>
      </c>
      <c r="F171" s="278" t="s">
        <v>1107</v>
      </c>
      <c r="G171" s="278" t="s">
        <v>1533</v>
      </c>
      <c r="H171" s="278">
        <v>1996</v>
      </c>
      <c r="I171" s="214">
        <v>262409.84000000003</v>
      </c>
      <c r="J171" s="214">
        <v>135360.20000000001</v>
      </c>
      <c r="K171" s="304"/>
      <c r="L171" s="306"/>
      <c r="M171" s="306"/>
      <c r="N171" s="278" t="s">
        <v>1593</v>
      </c>
      <c r="O171" s="462"/>
      <c r="P171" s="459" t="s">
        <v>1573</v>
      </c>
      <c r="Q171" s="462" t="s">
        <v>1715</v>
      </c>
    </row>
    <row r="172" spans="1:17" s="283" customFormat="1" ht="45">
      <c r="A172" s="459" t="s">
        <v>1692</v>
      </c>
      <c r="B172" s="465" t="s">
        <v>1617</v>
      </c>
      <c r="C172" s="462" t="s">
        <v>1618</v>
      </c>
      <c r="D172" s="467" t="s">
        <v>1619</v>
      </c>
      <c r="E172" s="468"/>
      <c r="F172" s="279" t="s">
        <v>1620</v>
      </c>
      <c r="G172" s="279"/>
      <c r="H172" s="279" t="s">
        <v>663</v>
      </c>
      <c r="I172" s="280">
        <v>406934.89</v>
      </c>
      <c r="J172" s="280">
        <v>0</v>
      </c>
      <c r="K172" s="309"/>
      <c r="L172" s="310" t="s">
        <v>1621</v>
      </c>
      <c r="M172" s="310"/>
      <c r="N172" s="279" t="s">
        <v>1622</v>
      </c>
      <c r="O172" s="463"/>
      <c r="P172" s="460"/>
      <c r="Q172" s="463"/>
    </row>
    <row r="173" spans="1:17" s="283" customFormat="1" ht="45">
      <c r="A173" s="461"/>
      <c r="B173" s="466"/>
      <c r="C173" s="464"/>
      <c r="D173" s="467" t="s">
        <v>1619</v>
      </c>
      <c r="E173" s="468"/>
      <c r="F173" s="279" t="s">
        <v>1620</v>
      </c>
      <c r="G173" s="279"/>
      <c r="H173" s="279" t="s">
        <v>749</v>
      </c>
      <c r="I173" s="280">
        <v>702969.88</v>
      </c>
      <c r="J173" s="280">
        <v>0</v>
      </c>
      <c r="K173" s="309"/>
      <c r="L173" s="310" t="s">
        <v>1623</v>
      </c>
      <c r="M173" s="310"/>
      <c r="N173" s="279" t="s">
        <v>1624</v>
      </c>
      <c r="O173" s="464"/>
      <c r="P173" s="461"/>
      <c r="Q173" s="464"/>
    </row>
    <row r="174" spans="1:17" s="283" customFormat="1" ht="33.75">
      <c r="A174" s="36" t="s">
        <v>1483</v>
      </c>
      <c r="B174" s="278" t="s">
        <v>1595</v>
      </c>
      <c r="C174" s="278" t="s">
        <v>1596</v>
      </c>
      <c r="D174" s="278"/>
      <c r="E174" s="325" t="s">
        <v>1695</v>
      </c>
      <c r="F174" s="278" t="s">
        <v>1107</v>
      </c>
      <c r="G174" s="278" t="s">
        <v>1597</v>
      </c>
      <c r="H174" s="278">
        <v>1996</v>
      </c>
      <c r="I174" s="214">
        <v>121832.32000000001</v>
      </c>
      <c r="J174" s="214">
        <v>62845.45</v>
      </c>
      <c r="K174" s="304"/>
      <c r="L174" s="306"/>
      <c r="M174" s="306"/>
      <c r="N174" s="278" t="s">
        <v>1593</v>
      </c>
      <c r="O174" s="278"/>
      <c r="P174" s="218" t="s">
        <v>1573</v>
      </c>
      <c r="Q174" s="278" t="s">
        <v>1715</v>
      </c>
    </row>
    <row r="175" spans="1:17" s="283" customFormat="1" ht="33.75">
      <c r="A175" s="36" t="s">
        <v>1574</v>
      </c>
      <c r="B175" s="278" t="s">
        <v>1598</v>
      </c>
      <c r="C175" s="278" t="s">
        <v>1599</v>
      </c>
      <c r="D175" s="278"/>
      <c r="E175" s="325"/>
      <c r="F175" s="278"/>
      <c r="G175" s="278" t="s">
        <v>1506</v>
      </c>
      <c r="H175" s="278">
        <v>2008</v>
      </c>
      <c r="I175" s="214">
        <v>4261000</v>
      </c>
      <c r="J175" s="214">
        <v>213050.04</v>
      </c>
      <c r="K175" s="304"/>
      <c r="L175" s="306" t="s">
        <v>1600</v>
      </c>
      <c r="M175" s="306"/>
      <c r="N175" s="278" t="s">
        <v>1601</v>
      </c>
      <c r="O175" s="278"/>
      <c r="P175" s="218" t="s">
        <v>1573</v>
      </c>
      <c r="Q175" s="278" t="s">
        <v>1715</v>
      </c>
    </row>
    <row r="176" spans="1:17" s="283" customFormat="1" ht="33.75">
      <c r="A176" s="36" t="s">
        <v>1575</v>
      </c>
      <c r="B176" s="278" t="s">
        <v>1106</v>
      </c>
      <c r="C176" s="278" t="s">
        <v>1602</v>
      </c>
      <c r="D176" s="278"/>
      <c r="E176" s="278"/>
      <c r="F176" s="278"/>
      <c r="G176" s="278"/>
      <c r="H176" s="278">
        <v>2009</v>
      </c>
      <c r="I176" s="214">
        <v>148484.76</v>
      </c>
      <c r="J176" s="214">
        <v>0</v>
      </c>
      <c r="K176" s="304"/>
      <c r="L176" s="306" t="s">
        <v>1603</v>
      </c>
      <c r="M176" s="306"/>
      <c r="N176" s="278" t="s">
        <v>1604</v>
      </c>
      <c r="O176" s="278"/>
      <c r="P176" s="218" t="s">
        <v>1573</v>
      </c>
      <c r="Q176" s="278" t="s">
        <v>1715</v>
      </c>
    </row>
    <row r="177" spans="1:17" s="283" customFormat="1" ht="33.75">
      <c r="A177" s="36" t="s">
        <v>1576</v>
      </c>
      <c r="B177" s="278" t="s">
        <v>1106</v>
      </c>
      <c r="C177" s="278" t="s">
        <v>1605</v>
      </c>
      <c r="D177" s="278"/>
      <c r="E177" s="278"/>
      <c r="F177" s="278"/>
      <c r="G177" s="278"/>
      <c r="H177" s="278">
        <v>2009</v>
      </c>
      <c r="I177" s="214">
        <v>205397.12</v>
      </c>
      <c r="J177" s="214">
        <v>0</v>
      </c>
      <c r="K177" s="304"/>
      <c r="L177" s="306" t="s">
        <v>1603</v>
      </c>
      <c r="M177" s="306"/>
      <c r="N177" s="278" t="s">
        <v>1604</v>
      </c>
      <c r="O177" s="278"/>
      <c r="P177" s="218" t="s">
        <v>1573</v>
      </c>
      <c r="Q177" s="278" t="s">
        <v>1715</v>
      </c>
    </row>
    <row r="178" spans="1:17" s="283" customFormat="1" ht="33.75">
      <c r="A178" s="36" t="s">
        <v>1577</v>
      </c>
      <c r="B178" s="278" t="s">
        <v>1106</v>
      </c>
      <c r="C178" s="278" t="s">
        <v>1606</v>
      </c>
      <c r="D178" s="278"/>
      <c r="E178" s="325" t="s">
        <v>1707</v>
      </c>
      <c r="F178" s="278"/>
      <c r="G178" s="278"/>
      <c r="H178" s="278">
        <v>2010</v>
      </c>
      <c r="I178" s="214">
        <v>1149930.1000000001</v>
      </c>
      <c r="J178" s="214">
        <v>0</v>
      </c>
      <c r="K178" s="304"/>
      <c r="L178" s="306" t="s">
        <v>1607</v>
      </c>
      <c r="M178" s="306"/>
      <c r="N178" s="278" t="s">
        <v>1608</v>
      </c>
      <c r="O178" s="278"/>
      <c r="P178" s="218" t="s">
        <v>1573</v>
      </c>
      <c r="Q178" s="278" t="s">
        <v>1715</v>
      </c>
    </row>
    <row r="179" spans="1:17" s="29" customFormat="1" ht="56.25">
      <c r="A179" s="36" t="s">
        <v>1578</v>
      </c>
      <c r="B179" s="278" t="s">
        <v>1625</v>
      </c>
      <c r="C179" s="278" t="s">
        <v>1473</v>
      </c>
      <c r="D179" s="278"/>
      <c r="E179" s="266" t="s">
        <v>1626</v>
      </c>
      <c r="F179" s="278" t="s">
        <v>1107</v>
      </c>
      <c r="G179" s="278" t="s">
        <v>1627</v>
      </c>
      <c r="H179" s="278">
        <v>1972</v>
      </c>
      <c r="I179" s="214">
        <f>169864.64</f>
        <v>169864.64</v>
      </c>
      <c r="J179" s="214">
        <f>169864.64</f>
        <v>169864.64</v>
      </c>
      <c r="K179" s="304"/>
      <c r="L179" s="305">
        <v>33815</v>
      </c>
      <c r="M179" s="306"/>
      <c r="N179" s="278" t="s">
        <v>1628</v>
      </c>
      <c r="O179" s="278"/>
      <c r="P179" s="218" t="s">
        <v>1573</v>
      </c>
      <c r="Q179" s="278" t="s">
        <v>1715</v>
      </c>
    </row>
    <row r="180" spans="1:17" ht="33.75">
      <c r="A180" s="36" t="s">
        <v>1579</v>
      </c>
      <c r="B180" s="278" t="s">
        <v>1629</v>
      </c>
      <c r="C180" s="278" t="s">
        <v>1630</v>
      </c>
      <c r="D180" s="278"/>
      <c r="E180" s="391" t="s">
        <v>1807</v>
      </c>
      <c r="F180" s="278"/>
      <c r="G180" s="278"/>
      <c r="H180" s="278">
        <v>1972</v>
      </c>
      <c r="I180" s="214">
        <f>1779.4</f>
        <v>1779.4</v>
      </c>
      <c r="J180" s="214"/>
      <c r="K180" s="304"/>
      <c r="L180" s="305">
        <v>37383</v>
      </c>
      <c r="M180" s="306"/>
      <c r="N180" s="278" t="s">
        <v>1487</v>
      </c>
      <c r="O180" s="218"/>
      <c r="P180" s="218" t="s">
        <v>1573</v>
      </c>
      <c r="Q180" s="278" t="s">
        <v>1715</v>
      </c>
    </row>
    <row r="181" spans="1:17" ht="67.5">
      <c r="A181" s="36" t="s">
        <v>1580</v>
      </c>
      <c r="B181" s="278" t="s">
        <v>1629</v>
      </c>
      <c r="C181" s="278" t="s">
        <v>1631</v>
      </c>
      <c r="D181" s="278"/>
      <c r="E181" s="391" t="s">
        <v>1808</v>
      </c>
      <c r="F181" s="278"/>
      <c r="G181" s="278"/>
      <c r="H181" s="278">
        <v>1972</v>
      </c>
      <c r="I181" s="214">
        <f>3995.04</f>
        <v>3995.04</v>
      </c>
      <c r="J181" s="214">
        <f>3995.04</f>
        <v>3995.04</v>
      </c>
      <c r="K181" s="304"/>
      <c r="L181" s="305">
        <v>37383</v>
      </c>
      <c r="M181" s="306"/>
      <c r="N181" s="278" t="s">
        <v>1487</v>
      </c>
      <c r="O181" s="33"/>
      <c r="P181" s="263" t="s">
        <v>1465</v>
      </c>
      <c r="Q181" s="278" t="s">
        <v>1715</v>
      </c>
    </row>
    <row r="182" spans="1:17" ht="67.5">
      <c r="A182" s="36" t="s">
        <v>1581</v>
      </c>
      <c r="B182" s="330" t="s">
        <v>1632</v>
      </c>
      <c r="C182" s="278" t="s">
        <v>1633</v>
      </c>
      <c r="D182" s="278"/>
      <c r="E182" s="327" t="s">
        <v>1698</v>
      </c>
      <c r="F182" s="278"/>
      <c r="G182" s="278"/>
      <c r="H182" s="278">
        <v>1972</v>
      </c>
      <c r="I182" s="214">
        <f>101730.84</f>
        <v>101730.84</v>
      </c>
      <c r="J182" s="214">
        <f>94438.97</f>
        <v>94438.97</v>
      </c>
      <c r="K182" s="325" t="s">
        <v>1700</v>
      </c>
      <c r="L182" s="305">
        <v>37383</v>
      </c>
      <c r="M182" s="306"/>
      <c r="N182" s="278" t="s">
        <v>1487</v>
      </c>
      <c r="O182" s="33"/>
      <c r="P182" s="263" t="s">
        <v>1465</v>
      </c>
      <c r="Q182" s="278" t="s">
        <v>1715</v>
      </c>
    </row>
    <row r="183" spans="1:17" ht="67.5">
      <c r="A183" s="36" t="s">
        <v>1582</v>
      </c>
      <c r="B183" s="330" t="s">
        <v>1634</v>
      </c>
      <c r="C183" s="278" t="s">
        <v>1633</v>
      </c>
      <c r="D183" s="278"/>
      <c r="E183" s="328" t="s">
        <v>1697</v>
      </c>
      <c r="F183" s="278"/>
      <c r="G183" s="278"/>
      <c r="H183" s="278">
        <v>1972</v>
      </c>
      <c r="I183" s="214">
        <f>99880.92</f>
        <v>99880.92</v>
      </c>
      <c r="J183" s="214">
        <f>92724.49</f>
        <v>92724.49</v>
      </c>
      <c r="K183" s="329" t="s">
        <v>1699</v>
      </c>
      <c r="L183" s="305">
        <v>37383</v>
      </c>
      <c r="M183" s="306"/>
      <c r="N183" s="278" t="s">
        <v>1487</v>
      </c>
      <c r="O183" s="33"/>
      <c r="P183" s="263" t="s">
        <v>1465</v>
      </c>
      <c r="Q183" s="278" t="s">
        <v>1715</v>
      </c>
    </row>
    <row r="184" spans="1:17" ht="67.5">
      <c r="A184" s="36" t="s">
        <v>1583</v>
      </c>
      <c r="B184" s="330" t="s">
        <v>1635</v>
      </c>
      <c r="C184" s="278" t="s">
        <v>1633</v>
      </c>
      <c r="D184" s="278"/>
      <c r="E184" s="328" t="s">
        <v>1702</v>
      </c>
      <c r="F184" s="278"/>
      <c r="G184" s="278"/>
      <c r="H184" s="278">
        <v>1972</v>
      </c>
      <c r="I184" s="214">
        <f>64737.36</f>
        <v>64737.36</v>
      </c>
      <c r="J184" s="214">
        <f>60098.51</f>
        <v>60098.51</v>
      </c>
      <c r="K184" s="325" t="s">
        <v>1701</v>
      </c>
      <c r="L184" s="305">
        <v>37383</v>
      </c>
      <c r="M184" s="306"/>
      <c r="N184" s="278" t="s">
        <v>1487</v>
      </c>
      <c r="O184" s="33"/>
      <c r="P184" s="263" t="s">
        <v>1465</v>
      </c>
      <c r="Q184" s="278" t="s">
        <v>1715</v>
      </c>
    </row>
    <row r="185" spans="1:17" ht="67.5">
      <c r="A185" s="36" t="s">
        <v>1584</v>
      </c>
      <c r="B185" s="330" t="s">
        <v>1636</v>
      </c>
      <c r="C185" s="278" t="s">
        <v>1633</v>
      </c>
      <c r="D185" s="278"/>
      <c r="E185" s="327" t="s">
        <v>1696</v>
      </c>
      <c r="F185" s="278"/>
      <c r="G185" s="278"/>
      <c r="H185" s="278">
        <v>1972</v>
      </c>
      <c r="I185" s="214">
        <f>29442.92</f>
        <v>29442.92</v>
      </c>
      <c r="J185" s="214">
        <f>27332.81</f>
        <v>27332.81</v>
      </c>
      <c r="K185" s="304"/>
      <c r="L185" s="305">
        <v>37383</v>
      </c>
      <c r="M185" s="306"/>
      <c r="N185" s="278" t="s">
        <v>1487</v>
      </c>
      <c r="O185" s="33"/>
      <c r="P185" s="263" t="s">
        <v>1465</v>
      </c>
      <c r="Q185" s="278" t="s">
        <v>1715</v>
      </c>
    </row>
    <row r="186" spans="1:17" ht="67.5">
      <c r="A186" s="36" t="s">
        <v>1585</v>
      </c>
      <c r="B186" s="278" t="s">
        <v>1637</v>
      </c>
      <c r="C186" s="278" t="s">
        <v>1638</v>
      </c>
      <c r="D186" s="278"/>
      <c r="E186" s="278"/>
      <c r="F186" s="278" t="s">
        <v>1107</v>
      </c>
      <c r="G186" s="278"/>
      <c r="H186" s="278">
        <v>1968</v>
      </c>
      <c r="I186" s="214">
        <v>519401.12</v>
      </c>
      <c r="J186" s="214">
        <v>519401.12</v>
      </c>
      <c r="K186" s="304"/>
      <c r="L186" s="305">
        <v>37383</v>
      </c>
      <c r="M186" s="306"/>
      <c r="N186" s="278" t="s">
        <v>1487</v>
      </c>
      <c r="O186" s="33"/>
      <c r="P186" s="263" t="s">
        <v>1465</v>
      </c>
      <c r="Q186" s="278" t="s">
        <v>1715</v>
      </c>
    </row>
    <row r="187" spans="1:17" ht="67.5">
      <c r="A187" s="36" t="s">
        <v>1586</v>
      </c>
      <c r="B187" s="278" t="s">
        <v>1637</v>
      </c>
      <c r="C187" s="278" t="s">
        <v>1639</v>
      </c>
      <c r="D187" s="278"/>
      <c r="E187" s="278"/>
      <c r="F187" s="278" t="s">
        <v>1107</v>
      </c>
      <c r="G187" s="278"/>
      <c r="H187" s="278">
        <v>1960</v>
      </c>
      <c r="I187" s="214">
        <v>1272403.8400000001</v>
      </c>
      <c r="J187" s="214">
        <v>1272403.8400000001</v>
      </c>
      <c r="K187" s="304"/>
      <c r="L187" s="305">
        <v>37383</v>
      </c>
      <c r="M187" s="306"/>
      <c r="N187" s="278" t="s">
        <v>1487</v>
      </c>
      <c r="O187" s="33"/>
      <c r="P187" s="263" t="s">
        <v>1465</v>
      </c>
      <c r="Q187" s="278" t="s">
        <v>1715</v>
      </c>
    </row>
    <row r="188" spans="1:17" ht="67.5">
      <c r="A188" s="36" t="s">
        <v>1587</v>
      </c>
      <c r="B188" s="278" t="s">
        <v>1637</v>
      </c>
      <c r="C188" s="278" t="s">
        <v>1640</v>
      </c>
      <c r="D188" s="278"/>
      <c r="E188" s="278"/>
      <c r="F188" s="278" t="s">
        <v>1107</v>
      </c>
      <c r="G188" s="278"/>
      <c r="H188" s="278">
        <v>1976</v>
      </c>
      <c r="I188" s="214">
        <v>754955.96</v>
      </c>
      <c r="J188" s="214">
        <v>754955.96</v>
      </c>
      <c r="K188" s="304"/>
      <c r="L188" s="305">
        <v>37383</v>
      </c>
      <c r="M188" s="306"/>
      <c r="N188" s="278" t="s">
        <v>1487</v>
      </c>
      <c r="O188" s="33"/>
      <c r="P188" s="263" t="s">
        <v>1465</v>
      </c>
      <c r="Q188" s="278" t="s">
        <v>1715</v>
      </c>
    </row>
    <row r="189" spans="1:17" ht="67.5">
      <c r="A189" s="36" t="s">
        <v>1873</v>
      </c>
      <c r="B189" s="278" t="s">
        <v>1874</v>
      </c>
      <c r="C189" s="278" t="s">
        <v>1875</v>
      </c>
      <c r="D189" s="278"/>
      <c r="E189" s="278" t="s">
        <v>1876</v>
      </c>
      <c r="F189" s="278" t="s">
        <v>1877</v>
      </c>
      <c r="G189" s="278" t="s">
        <v>1878</v>
      </c>
      <c r="H189" s="278"/>
      <c r="I189" s="214"/>
      <c r="J189" s="214"/>
      <c r="K189" s="304">
        <v>924399.55</v>
      </c>
      <c r="L189" s="305">
        <v>44669</v>
      </c>
      <c r="M189" s="306"/>
      <c r="N189" s="330" t="s">
        <v>1487</v>
      </c>
      <c r="O189" s="403"/>
      <c r="P189" s="404" t="s">
        <v>1465</v>
      </c>
      <c r="Q189" s="330" t="s">
        <v>1888</v>
      </c>
    </row>
    <row r="190" spans="1:17" ht="67.5">
      <c r="A190" s="36" t="s">
        <v>1882</v>
      </c>
      <c r="B190" s="278" t="s">
        <v>1884</v>
      </c>
      <c r="C190" s="278" t="s">
        <v>1880</v>
      </c>
      <c r="D190" s="278"/>
      <c r="E190" s="278" t="s">
        <v>1879</v>
      </c>
      <c r="F190" s="278" t="s">
        <v>1877</v>
      </c>
      <c r="G190" s="278" t="s">
        <v>1881</v>
      </c>
      <c r="H190" s="278"/>
      <c r="I190" s="214"/>
      <c r="J190" s="214"/>
      <c r="K190" s="304">
        <v>2170687.6800000002</v>
      </c>
      <c r="L190" s="305">
        <v>44909</v>
      </c>
      <c r="M190" s="306"/>
      <c r="N190" s="330" t="s">
        <v>1487</v>
      </c>
      <c r="O190" s="403"/>
      <c r="P190" s="404" t="s">
        <v>1465</v>
      </c>
      <c r="Q190" s="330" t="s">
        <v>1888</v>
      </c>
    </row>
    <row r="191" spans="1:17" ht="67.5">
      <c r="A191" s="36" t="s">
        <v>1883</v>
      </c>
      <c r="B191" s="278" t="s">
        <v>1884</v>
      </c>
      <c r="C191" s="278" t="s">
        <v>1887</v>
      </c>
      <c r="D191" s="278"/>
      <c r="E191" s="278" t="s">
        <v>1885</v>
      </c>
      <c r="F191" s="278" t="s">
        <v>1877</v>
      </c>
      <c r="G191" s="278" t="s">
        <v>1886</v>
      </c>
      <c r="H191" s="278"/>
      <c r="I191" s="214"/>
      <c r="J191" s="214"/>
      <c r="K191" s="304">
        <v>1085343.8400000001</v>
      </c>
      <c r="L191" s="305">
        <v>44903</v>
      </c>
      <c r="M191" s="306"/>
      <c r="N191" s="330" t="s">
        <v>1487</v>
      </c>
      <c r="O191" s="403"/>
      <c r="P191" s="404" t="s">
        <v>1465</v>
      </c>
      <c r="Q191" s="330" t="s">
        <v>1888</v>
      </c>
    </row>
    <row r="192" spans="1:17" ht="33.75">
      <c r="A192" s="36" t="s">
        <v>1934</v>
      </c>
      <c r="B192" s="278" t="s">
        <v>795</v>
      </c>
      <c r="C192" s="263" t="s">
        <v>1198</v>
      </c>
      <c r="D192" s="278"/>
      <c r="E192" s="278"/>
      <c r="F192" s="278"/>
      <c r="G192" s="278"/>
      <c r="H192" s="278" t="s">
        <v>1941</v>
      </c>
      <c r="I192" s="214">
        <v>275635</v>
      </c>
      <c r="J192" s="214"/>
      <c r="K192" s="304"/>
      <c r="L192" s="305">
        <v>45440</v>
      </c>
      <c r="M192" s="306"/>
      <c r="N192" s="330" t="s">
        <v>1964</v>
      </c>
      <c r="O192" s="403"/>
      <c r="P192" s="404"/>
      <c r="Q192" s="330"/>
    </row>
    <row r="193" spans="1:17" ht="22.5">
      <c r="A193" s="36" t="s">
        <v>1935</v>
      </c>
      <c r="B193" s="278" t="s">
        <v>1938</v>
      </c>
      <c r="C193" s="263" t="s">
        <v>1198</v>
      </c>
      <c r="D193" s="278"/>
      <c r="E193" s="278"/>
      <c r="F193" s="278"/>
      <c r="G193" s="278"/>
      <c r="H193" s="278" t="s">
        <v>1941</v>
      </c>
      <c r="I193" s="214">
        <v>157680</v>
      </c>
      <c r="J193" s="214"/>
      <c r="K193" s="304"/>
      <c r="L193" s="305">
        <v>45461</v>
      </c>
      <c r="M193" s="306"/>
      <c r="N193" s="330" t="s">
        <v>1963</v>
      </c>
      <c r="O193" s="403"/>
      <c r="P193" s="404"/>
      <c r="Q193" s="330"/>
    </row>
    <row r="194" spans="1:17" ht="22.5">
      <c r="A194" s="36" t="s">
        <v>1936</v>
      </c>
      <c r="B194" s="278" t="s">
        <v>1939</v>
      </c>
      <c r="C194" s="263" t="s">
        <v>1198</v>
      </c>
      <c r="D194" s="278"/>
      <c r="E194" s="278"/>
      <c r="F194" s="278"/>
      <c r="G194" s="278"/>
      <c r="H194" s="278" t="s">
        <v>1941</v>
      </c>
      <c r="I194" s="214">
        <v>58820</v>
      </c>
      <c r="J194" s="214"/>
      <c r="K194" s="304"/>
      <c r="L194" s="305">
        <v>45461</v>
      </c>
      <c r="M194" s="306"/>
      <c r="N194" s="330" t="s">
        <v>1963</v>
      </c>
      <c r="O194" s="403"/>
      <c r="P194" s="404"/>
      <c r="Q194" s="330"/>
    </row>
    <row r="195" spans="1:17" ht="22.5">
      <c r="A195" s="36" t="s">
        <v>1937</v>
      </c>
      <c r="B195" s="278" t="s">
        <v>1940</v>
      </c>
      <c r="C195" s="263" t="s">
        <v>1198</v>
      </c>
      <c r="D195" s="278"/>
      <c r="E195" s="278"/>
      <c r="F195" s="278"/>
      <c r="G195" s="278"/>
      <c r="H195" s="278" t="s">
        <v>1941</v>
      </c>
      <c r="I195" s="214">
        <v>4800</v>
      </c>
      <c r="J195" s="214"/>
      <c r="K195" s="304"/>
      <c r="L195" s="305">
        <v>45461</v>
      </c>
      <c r="M195" s="306"/>
      <c r="N195" s="330" t="s">
        <v>1963</v>
      </c>
      <c r="O195" s="403"/>
      <c r="P195" s="404"/>
      <c r="Q195" s="330"/>
    </row>
    <row r="196" spans="1:17" ht="33.75">
      <c r="A196" s="36" t="s">
        <v>1948</v>
      </c>
      <c r="B196" s="278" t="s">
        <v>795</v>
      </c>
      <c r="C196" s="263" t="s">
        <v>1198</v>
      </c>
      <c r="D196" s="278"/>
      <c r="E196" s="278"/>
      <c r="F196" s="278"/>
      <c r="G196" s="278"/>
      <c r="H196" s="278" t="s">
        <v>1941</v>
      </c>
      <c r="I196" s="214">
        <v>272195</v>
      </c>
      <c r="J196" s="214"/>
      <c r="K196" s="304"/>
      <c r="L196" s="305">
        <v>45499</v>
      </c>
      <c r="M196" s="306"/>
      <c r="N196" s="330" t="s">
        <v>1962</v>
      </c>
      <c r="O196" s="33"/>
      <c r="P196" s="38"/>
      <c r="Q196" s="33"/>
    </row>
    <row r="197" spans="1:17" ht="22.5">
      <c r="A197" s="36" t="s">
        <v>1959</v>
      </c>
      <c r="B197" s="218" t="s">
        <v>1960</v>
      </c>
      <c r="C197" s="218" t="s">
        <v>1198</v>
      </c>
      <c r="D197" s="38"/>
      <c r="E197" s="225"/>
      <c r="F197" s="220"/>
      <c r="G197" s="226"/>
      <c r="H197" s="219" t="s">
        <v>1941</v>
      </c>
      <c r="I197" s="409">
        <v>13104</v>
      </c>
      <c r="J197" s="228"/>
      <c r="K197" s="229"/>
      <c r="L197" s="35" t="s">
        <v>1961</v>
      </c>
      <c r="M197" s="215"/>
      <c r="N197" s="330" t="s">
        <v>1973</v>
      </c>
      <c r="O197" s="33"/>
      <c r="P197" s="38"/>
      <c r="Q197" s="33"/>
    </row>
    <row r="198" spans="1:17" ht="90">
      <c r="A198" s="36" t="s">
        <v>2043</v>
      </c>
      <c r="B198" s="278" t="s">
        <v>1484</v>
      </c>
      <c r="C198" s="278" t="s">
        <v>2048</v>
      </c>
      <c r="D198" s="38"/>
      <c r="E198" s="33"/>
      <c r="F198" s="33" t="s">
        <v>2056</v>
      </c>
      <c r="G198" s="278" t="s">
        <v>2053</v>
      </c>
      <c r="H198" s="33"/>
      <c r="I198" s="415" t="s">
        <v>2060</v>
      </c>
      <c r="J198" s="415" t="s">
        <v>2060</v>
      </c>
      <c r="K198" s="33"/>
      <c r="L198" s="305">
        <v>37383</v>
      </c>
      <c r="M198" s="35"/>
      <c r="N198" s="218" t="s">
        <v>2042</v>
      </c>
      <c r="O198" s="33"/>
      <c r="P198" s="218" t="s">
        <v>1465</v>
      </c>
      <c r="Q198" s="278" t="s">
        <v>1715</v>
      </c>
    </row>
    <row r="199" spans="1:17" ht="67.5">
      <c r="A199" s="36" t="s">
        <v>2044</v>
      </c>
      <c r="B199" s="278" t="s">
        <v>1484</v>
      </c>
      <c r="C199" s="278" t="s">
        <v>2049</v>
      </c>
      <c r="D199" s="38"/>
      <c r="E199" s="33"/>
      <c r="F199" s="33" t="s">
        <v>2055</v>
      </c>
      <c r="G199" s="278" t="s">
        <v>2054</v>
      </c>
      <c r="H199" s="33"/>
      <c r="I199" s="119"/>
      <c r="J199" s="33"/>
      <c r="K199" s="33"/>
      <c r="L199" s="305">
        <v>37383</v>
      </c>
      <c r="M199" s="35"/>
      <c r="N199" s="218" t="s">
        <v>2042</v>
      </c>
      <c r="O199" s="33"/>
      <c r="P199" s="218" t="s">
        <v>1465</v>
      </c>
      <c r="Q199" s="278" t="s">
        <v>1715</v>
      </c>
    </row>
    <row r="200" spans="1:17" ht="67.5">
      <c r="A200" s="36" t="s">
        <v>2045</v>
      </c>
      <c r="B200" s="278" t="s">
        <v>1484</v>
      </c>
      <c r="C200" s="278" t="s">
        <v>2050</v>
      </c>
      <c r="D200" s="38"/>
      <c r="E200" s="33"/>
      <c r="F200" s="33" t="s">
        <v>2055</v>
      </c>
      <c r="G200" s="278" t="s">
        <v>2057</v>
      </c>
      <c r="H200" s="33"/>
      <c r="I200" s="119"/>
      <c r="J200" s="33"/>
      <c r="K200" s="33"/>
      <c r="L200" s="305">
        <v>37383</v>
      </c>
      <c r="M200" s="35"/>
      <c r="N200" s="218" t="s">
        <v>2042</v>
      </c>
      <c r="O200" s="33"/>
      <c r="P200" s="218" t="s">
        <v>1465</v>
      </c>
      <c r="Q200" s="278" t="s">
        <v>1715</v>
      </c>
    </row>
    <row r="201" spans="1:17" ht="67.5">
      <c r="A201" s="36" t="s">
        <v>2046</v>
      </c>
      <c r="B201" s="278" t="s">
        <v>1484</v>
      </c>
      <c r="C201" s="278" t="s">
        <v>2051</v>
      </c>
      <c r="D201" s="38"/>
      <c r="E201" s="33"/>
      <c r="F201" s="33" t="s">
        <v>1108</v>
      </c>
      <c r="G201" s="278" t="s">
        <v>2061</v>
      </c>
      <c r="H201" s="33"/>
      <c r="I201" s="119"/>
      <c r="J201" s="33"/>
      <c r="K201" s="33"/>
      <c r="L201" s="305">
        <v>37383</v>
      </c>
      <c r="M201" s="35"/>
      <c r="N201" s="218" t="s">
        <v>2042</v>
      </c>
      <c r="O201" s="33"/>
      <c r="P201" s="218" t="s">
        <v>1465</v>
      </c>
      <c r="Q201" s="278" t="s">
        <v>1715</v>
      </c>
    </row>
    <row r="202" spans="1:17" ht="78.75">
      <c r="A202" s="36" t="s">
        <v>2047</v>
      </c>
      <c r="B202" s="278" t="s">
        <v>1484</v>
      </c>
      <c r="C202" s="278" t="s">
        <v>2052</v>
      </c>
      <c r="D202" s="38"/>
      <c r="E202" s="33"/>
      <c r="F202" s="33" t="s">
        <v>2059</v>
      </c>
      <c r="G202" s="278" t="s">
        <v>2058</v>
      </c>
      <c r="H202" s="33"/>
      <c r="I202" s="119"/>
      <c r="J202" s="33"/>
      <c r="K202" s="33"/>
      <c r="L202" s="305">
        <v>37383</v>
      </c>
      <c r="M202" s="35"/>
      <c r="N202" s="218" t="s">
        <v>2042</v>
      </c>
      <c r="O202" s="33"/>
      <c r="P202" s="218" t="s">
        <v>1465</v>
      </c>
      <c r="Q202" s="278" t="s">
        <v>1715</v>
      </c>
    </row>
    <row r="203" spans="1:17" ht="56.25">
      <c r="A203" s="38" t="s">
        <v>2098</v>
      </c>
      <c r="B203" s="33" t="s">
        <v>2101</v>
      </c>
      <c r="C203" s="38" t="s">
        <v>2104</v>
      </c>
      <c r="D203" s="38"/>
      <c r="E203" s="33"/>
      <c r="F203" s="33"/>
      <c r="G203" s="33"/>
      <c r="H203" s="33" t="s">
        <v>2108</v>
      </c>
      <c r="I203" s="119" t="s">
        <v>2111</v>
      </c>
      <c r="J203" s="33"/>
      <c r="K203" s="33"/>
      <c r="L203" s="33" t="s">
        <v>2114</v>
      </c>
      <c r="M203" s="35"/>
      <c r="N203" s="33" t="s">
        <v>2115</v>
      </c>
      <c r="O203" s="33"/>
      <c r="P203" s="38"/>
      <c r="Q203" s="33"/>
    </row>
    <row r="204" spans="1:17" ht="56.25">
      <c r="A204" s="38" t="s">
        <v>2099</v>
      </c>
      <c r="B204" s="33" t="s">
        <v>2102</v>
      </c>
      <c r="C204" s="38" t="s">
        <v>2104</v>
      </c>
      <c r="D204" s="38"/>
      <c r="E204" s="33"/>
      <c r="F204" s="33"/>
      <c r="G204" s="33"/>
      <c r="H204" s="33" t="s">
        <v>2109</v>
      </c>
      <c r="I204" s="119" t="s">
        <v>2112</v>
      </c>
      <c r="J204" s="33"/>
      <c r="K204" s="33"/>
      <c r="L204" s="33" t="s">
        <v>2114</v>
      </c>
      <c r="M204" s="35"/>
      <c r="N204" s="33" t="s">
        <v>2115</v>
      </c>
      <c r="O204" s="33"/>
      <c r="P204" s="38"/>
      <c r="Q204" s="33"/>
    </row>
    <row r="205" spans="1:17" ht="56.25">
      <c r="A205" s="38" t="s">
        <v>2100</v>
      </c>
      <c r="B205" s="33" t="s">
        <v>2103</v>
      </c>
      <c r="C205" s="38" t="s">
        <v>2105</v>
      </c>
      <c r="D205" s="38"/>
      <c r="E205" s="33" t="s">
        <v>2106</v>
      </c>
      <c r="F205" s="33"/>
      <c r="G205" s="33" t="s">
        <v>2107</v>
      </c>
      <c r="H205" s="33" t="s">
        <v>2110</v>
      </c>
      <c r="I205" s="119" t="s">
        <v>2113</v>
      </c>
      <c r="J205" s="33"/>
      <c r="K205" s="33"/>
      <c r="L205" s="33" t="s">
        <v>2114</v>
      </c>
      <c r="M205" s="35"/>
      <c r="N205" s="33" t="s">
        <v>2115</v>
      </c>
      <c r="O205" s="33"/>
      <c r="P205" s="38"/>
      <c r="Q205" s="33"/>
    </row>
    <row r="206" spans="1:17">
      <c r="A206" s="38" t="s">
        <v>2116</v>
      </c>
      <c r="B206" s="33"/>
      <c r="C206" s="38"/>
      <c r="D206" s="38"/>
      <c r="E206" s="33"/>
      <c r="F206" s="33"/>
      <c r="G206" s="33"/>
      <c r="H206" s="33"/>
      <c r="I206" s="119"/>
      <c r="J206" s="33"/>
      <c r="K206" s="33"/>
      <c r="L206" s="33"/>
      <c r="M206" s="35"/>
      <c r="N206" s="33"/>
      <c r="O206" s="33"/>
      <c r="P206" s="38"/>
      <c r="Q206" s="33"/>
    </row>
  </sheetData>
  <sheetProtection selectLockedCells="1" selectUnlockedCells="1"/>
  <mergeCells count="14">
    <mergeCell ref="A172:A173"/>
    <mergeCell ref="C4:D4"/>
    <mergeCell ref="F4:H4"/>
    <mergeCell ref="C5:D5"/>
    <mergeCell ref="B6:D6"/>
    <mergeCell ref="F5:H5"/>
    <mergeCell ref="E135:E136"/>
    <mergeCell ref="P171:P173"/>
    <mergeCell ref="Q171:Q173"/>
    <mergeCell ref="O171:O173"/>
    <mergeCell ref="B172:B173"/>
    <mergeCell ref="D172:E172"/>
    <mergeCell ref="D173:E173"/>
    <mergeCell ref="C172:C173"/>
  </mergeCells>
  <pageMargins left="0.70866141732283472" right="0.70866141732283472" top="0.74803149606299213" bottom="0.74803149606299213" header="0.31496062992125984" footer="0.31496062992125984"/>
  <pageSetup scale="6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7"/>
  <sheetViews>
    <sheetView zoomScale="90" zoomScaleNormal="90" workbookViewId="0">
      <selection activeCell="J7" sqref="J7"/>
    </sheetView>
  </sheetViews>
  <sheetFormatPr defaultColWidth="9.140625" defaultRowHeight="11.25"/>
  <cols>
    <col min="1" max="1" width="10.7109375" style="21" customWidth="1"/>
    <col min="2" max="2" width="43.140625" style="20" customWidth="1"/>
    <col min="3" max="3" width="13.28515625" style="20" customWidth="1"/>
    <col min="4" max="5" width="16.28515625" style="20" customWidth="1"/>
    <col min="6" max="6" width="14.85546875" style="27" customWidth="1"/>
    <col min="7" max="7" width="14.85546875" style="20" customWidth="1"/>
    <col min="8" max="8" width="21.42578125" style="20" customWidth="1"/>
    <col min="9" max="9" width="21.28515625" style="20" customWidth="1"/>
    <col min="10" max="10" width="19.5703125" style="20" customWidth="1"/>
    <col min="11" max="11" width="19.85546875" style="20" customWidth="1"/>
    <col min="12" max="12" width="13.42578125" style="20" customWidth="1"/>
    <col min="13" max="16384" width="9.140625" style="20"/>
  </cols>
  <sheetData>
    <row r="2" spans="1:12" ht="12">
      <c r="A2" s="31" t="s">
        <v>74</v>
      </c>
      <c r="B2" s="478" t="s">
        <v>75</v>
      </c>
      <c r="C2" s="478"/>
      <c r="D2" s="478"/>
    </row>
    <row r="4" spans="1:12" s="22" customFormat="1" ht="156" customHeight="1">
      <c r="A4" s="134" t="s">
        <v>26</v>
      </c>
      <c r="B4" s="50" t="s">
        <v>33</v>
      </c>
      <c r="C4" s="50" t="s">
        <v>35</v>
      </c>
      <c r="D4" s="50" t="s">
        <v>34</v>
      </c>
      <c r="E4" s="50" t="s">
        <v>37</v>
      </c>
      <c r="F4" s="50" t="s">
        <v>2</v>
      </c>
      <c r="G4" s="50" t="s">
        <v>3</v>
      </c>
      <c r="H4" s="50" t="s">
        <v>4</v>
      </c>
      <c r="I4" s="50" t="s">
        <v>5</v>
      </c>
      <c r="J4" s="50" t="s">
        <v>72</v>
      </c>
      <c r="K4" s="50" t="s">
        <v>20</v>
      </c>
    </row>
    <row r="5" spans="1:12">
      <c r="A5" s="49">
        <v>1</v>
      </c>
      <c r="B5" s="47">
        <v>2</v>
      </c>
      <c r="C5" s="47">
        <v>3</v>
      </c>
      <c r="D5" s="47">
        <v>4</v>
      </c>
      <c r="E5" s="48">
        <v>5</v>
      </c>
      <c r="F5" s="49">
        <v>6</v>
      </c>
      <c r="G5" s="47">
        <v>7</v>
      </c>
      <c r="H5" s="47">
        <v>8</v>
      </c>
      <c r="I5" s="47">
        <v>9</v>
      </c>
      <c r="J5" s="48">
        <v>10</v>
      </c>
      <c r="K5" s="49">
        <v>11</v>
      </c>
    </row>
    <row r="6" spans="1:12" ht="12">
      <c r="A6" s="69" t="s">
        <v>41</v>
      </c>
      <c r="B6" s="475" t="s">
        <v>40</v>
      </c>
      <c r="C6" s="476"/>
      <c r="D6" s="476"/>
      <c r="E6" s="476"/>
      <c r="F6" s="476"/>
      <c r="G6" s="476"/>
      <c r="H6" s="476"/>
      <c r="I6" s="477"/>
      <c r="J6" s="476"/>
      <c r="K6" s="476"/>
      <c r="L6" s="210"/>
    </row>
    <row r="7" spans="1:12" ht="56.25">
      <c r="A7" s="196" t="s">
        <v>1977</v>
      </c>
      <c r="B7" s="19" t="s">
        <v>1978</v>
      </c>
      <c r="C7" s="19">
        <v>2024</v>
      </c>
      <c r="D7" s="19" t="s">
        <v>1979</v>
      </c>
      <c r="E7" s="19"/>
      <c r="F7" s="410">
        <v>45510</v>
      </c>
      <c r="G7" s="19"/>
      <c r="H7" s="19" t="s">
        <v>1984</v>
      </c>
      <c r="I7" s="19"/>
      <c r="J7" s="19" t="s">
        <v>1980</v>
      </c>
      <c r="K7" s="19"/>
    </row>
    <row r="8" spans="1:12" ht="56.25">
      <c r="A8" s="196" t="s">
        <v>1981</v>
      </c>
      <c r="B8" s="19" t="s">
        <v>1982</v>
      </c>
      <c r="C8" s="19">
        <v>2024</v>
      </c>
      <c r="D8" s="19" t="s">
        <v>1983</v>
      </c>
      <c r="E8" s="19"/>
      <c r="F8" s="410">
        <v>45509</v>
      </c>
      <c r="G8" s="19"/>
      <c r="H8" s="19" t="s">
        <v>1985</v>
      </c>
      <c r="I8" s="19"/>
      <c r="J8" s="19" t="s">
        <v>1980</v>
      </c>
      <c r="K8" s="19"/>
    </row>
    <row r="9" spans="1:12">
      <c r="A9" s="196"/>
      <c r="B9" s="19"/>
      <c r="C9" s="19"/>
      <c r="D9" s="19"/>
      <c r="E9" s="19"/>
      <c r="F9" s="197"/>
      <c r="G9" s="19"/>
      <c r="H9" s="19"/>
      <c r="I9" s="19"/>
      <c r="J9" s="19"/>
      <c r="K9" s="19"/>
    </row>
    <row r="10" spans="1:12">
      <c r="A10" s="196"/>
      <c r="B10" s="19"/>
      <c r="C10" s="19"/>
      <c r="D10" s="19"/>
      <c r="E10" s="19"/>
      <c r="F10" s="197"/>
      <c r="G10" s="19"/>
      <c r="H10" s="19"/>
      <c r="I10" s="19"/>
      <c r="J10" s="19"/>
      <c r="K10" s="19"/>
    </row>
    <row r="11" spans="1:12">
      <c r="A11" s="196"/>
      <c r="B11" s="19"/>
      <c r="C11" s="19"/>
      <c r="D11" s="19"/>
      <c r="E11" s="19"/>
      <c r="F11" s="197"/>
      <c r="G11" s="19"/>
      <c r="H11" s="19"/>
      <c r="I11" s="19"/>
      <c r="J11" s="19"/>
      <c r="K11" s="19"/>
    </row>
    <row r="12" spans="1:12">
      <c r="A12" s="196"/>
      <c r="B12" s="19"/>
      <c r="C12" s="19"/>
      <c r="D12" s="19"/>
      <c r="E12" s="19"/>
      <c r="F12" s="197"/>
      <c r="G12" s="19"/>
      <c r="H12" s="19"/>
      <c r="I12" s="19"/>
      <c r="J12" s="19"/>
      <c r="K12" s="19"/>
    </row>
    <row r="13" spans="1:12">
      <c r="A13" s="196"/>
      <c r="B13" s="19"/>
      <c r="C13" s="19"/>
      <c r="D13" s="19"/>
      <c r="E13" s="19"/>
      <c r="F13" s="197"/>
      <c r="G13" s="19"/>
      <c r="H13" s="19"/>
      <c r="I13" s="19"/>
      <c r="J13" s="19"/>
      <c r="K13" s="19"/>
    </row>
    <row r="14" spans="1:12">
      <c r="A14" s="196"/>
      <c r="B14" s="19"/>
      <c r="C14" s="19"/>
      <c r="D14" s="19"/>
      <c r="E14" s="19"/>
      <c r="F14" s="197"/>
      <c r="G14" s="19"/>
      <c r="H14" s="19"/>
      <c r="I14" s="19"/>
      <c r="J14" s="19"/>
      <c r="K14" s="19"/>
    </row>
    <row r="15" spans="1:12">
      <c r="A15" s="196"/>
      <c r="B15" s="19"/>
      <c r="C15" s="19"/>
      <c r="D15" s="19"/>
      <c r="E15" s="19"/>
      <c r="F15" s="197"/>
      <c r="G15" s="19"/>
      <c r="H15" s="19"/>
      <c r="I15" s="19"/>
      <c r="J15" s="19"/>
      <c r="K15" s="19"/>
    </row>
    <row r="16" spans="1:12">
      <c r="A16" s="196"/>
      <c r="B16" s="19"/>
      <c r="C16" s="19"/>
      <c r="D16" s="19"/>
      <c r="E16" s="19"/>
      <c r="F16" s="197"/>
      <c r="G16" s="19"/>
      <c r="H16" s="19"/>
      <c r="I16" s="19"/>
      <c r="J16" s="19"/>
      <c r="K16" s="19"/>
    </row>
    <row r="17" spans="1:11">
      <c r="A17" s="196"/>
      <c r="B17" s="19"/>
      <c r="C17" s="19"/>
      <c r="D17" s="19"/>
      <c r="E17" s="19"/>
      <c r="F17" s="197"/>
      <c r="G17" s="19"/>
      <c r="H17" s="19"/>
      <c r="I17" s="19"/>
      <c r="J17" s="19"/>
      <c r="K17" s="19"/>
    </row>
    <row r="18" spans="1:11">
      <c r="A18" s="196"/>
      <c r="B18" s="19"/>
      <c r="C18" s="19"/>
      <c r="D18" s="19"/>
      <c r="E18" s="19"/>
      <c r="F18" s="197"/>
      <c r="G18" s="19"/>
      <c r="H18" s="19"/>
      <c r="I18" s="19"/>
      <c r="J18" s="19"/>
      <c r="K18" s="19"/>
    </row>
    <row r="19" spans="1:11">
      <c r="A19" s="196"/>
      <c r="B19" s="19"/>
      <c r="C19" s="19"/>
      <c r="D19" s="19"/>
      <c r="E19" s="19"/>
      <c r="F19" s="197"/>
      <c r="G19" s="19"/>
      <c r="H19" s="19"/>
      <c r="I19" s="19"/>
      <c r="J19" s="19"/>
      <c r="K19" s="19"/>
    </row>
    <row r="20" spans="1:11">
      <c r="A20" s="196"/>
      <c r="B20" s="19"/>
      <c r="C20" s="19"/>
      <c r="D20" s="19"/>
      <c r="E20" s="19"/>
      <c r="F20" s="197"/>
      <c r="G20" s="19"/>
      <c r="H20" s="19"/>
      <c r="I20" s="19"/>
      <c r="J20" s="19"/>
      <c r="K20" s="19"/>
    </row>
    <row r="21" spans="1:11">
      <c r="A21" s="196"/>
      <c r="B21" s="19"/>
      <c r="C21" s="19"/>
      <c r="D21" s="19"/>
      <c r="E21" s="19"/>
      <c r="F21" s="197"/>
      <c r="G21" s="19"/>
      <c r="H21" s="19"/>
      <c r="I21" s="19"/>
      <c r="J21" s="19"/>
      <c r="K21" s="19"/>
    </row>
    <row r="22" spans="1:11">
      <c r="A22" s="196"/>
      <c r="B22" s="19"/>
      <c r="C22" s="19"/>
      <c r="D22" s="19"/>
      <c r="E22" s="19"/>
      <c r="F22" s="197"/>
      <c r="G22" s="19"/>
      <c r="H22" s="19"/>
      <c r="I22" s="19"/>
      <c r="J22" s="19"/>
      <c r="K22" s="19"/>
    </row>
    <row r="23" spans="1:11">
      <c r="A23" s="196"/>
      <c r="B23" s="19"/>
      <c r="C23" s="19"/>
      <c r="D23" s="19"/>
      <c r="E23" s="19"/>
      <c r="F23" s="197"/>
      <c r="G23" s="19"/>
      <c r="H23" s="19"/>
      <c r="I23" s="19"/>
      <c r="J23" s="19"/>
      <c r="K23" s="19"/>
    </row>
    <row r="24" spans="1:11">
      <c r="A24" s="196"/>
      <c r="B24" s="19"/>
      <c r="C24" s="19"/>
      <c r="D24" s="19"/>
      <c r="E24" s="19"/>
      <c r="F24" s="197"/>
      <c r="G24" s="19"/>
      <c r="H24" s="19"/>
      <c r="I24" s="19"/>
      <c r="J24" s="19"/>
      <c r="K24" s="19"/>
    </row>
    <row r="25" spans="1:11">
      <c r="A25" s="196"/>
      <c r="B25" s="19"/>
      <c r="C25" s="19"/>
      <c r="D25" s="19"/>
      <c r="E25" s="19"/>
      <c r="F25" s="197"/>
      <c r="G25" s="19"/>
      <c r="H25" s="19"/>
      <c r="I25" s="19"/>
      <c r="J25" s="19"/>
      <c r="K25" s="19"/>
    </row>
    <row r="26" spans="1:11">
      <c r="A26" s="196"/>
      <c r="B26" s="19"/>
      <c r="C26" s="19"/>
      <c r="D26" s="19"/>
      <c r="E26" s="19"/>
      <c r="F26" s="197"/>
      <c r="G26" s="19"/>
      <c r="H26" s="19"/>
      <c r="I26" s="19"/>
      <c r="J26" s="19"/>
      <c r="K26" s="19"/>
    </row>
    <row r="27" spans="1:11">
      <c r="A27" s="196"/>
      <c r="B27" s="19"/>
      <c r="C27" s="19"/>
      <c r="D27" s="19"/>
      <c r="E27" s="19"/>
      <c r="F27" s="197"/>
      <c r="G27" s="19"/>
      <c r="H27" s="19"/>
      <c r="I27" s="19"/>
      <c r="J27" s="19"/>
      <c r="K27" s="19"/>
    </row>
  </sheetData>
  <mergeCells count="2">
    <mergeCell ref="B6:K6"/>
    <mergeCell ref="B2:D2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scale="59" fitToHeight="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54"/>
  <sheetViews>
    <sheetView tabSelected="1" zoomScale="106" zoomScaleNormal="106" workbookViewId="0">
      <pane ySplit="4" topLeftCell="A551" activePane="bottomLeft" state="frozen"/>
      <selection pane="bottomLeft" activeCell="J564" sqref="J564"/>
    </sheetView>
  </sheetViews>
  <sheetFormatPr defaultColWidth="9.140625" defaultRowHeight="11.25"/>
  <cols>
    <col min="1" max="1" width="11.7109375" style="21" customWidth="1"/>
    <col min="2" max="2" width="26.28515625" style="20" customWidth="1"/>
    <col min="3" max="3" width="13.28515625" style="20" customWidth="1"/>
    <col min="4" max="4" width="15.28515625" style="20" customWidth="1"/>
    <col min="5" max="5" width="14.28515625" style="20" customWidth="1"/>
    <col min="6" max="6" width="14" style="27" customWidth="1"/>
    <col min="7" max="7" width="13.85546875" style="20" customWidth="1"/>
    <col min="8" max="8" width="22.5703125" style="20" customWidth="1"/>
    <col min="9" max="9" width="17.85546875" style="20" customWidth="1"/>
    <col min="10" max="10" width="23.28515625" style="20" customWidth="1"/>
    <col min="11" max="11" width="18.7109375" style="20" customWidth="1"/>
    <col min="12" max="12" width="9.140625" style="20"/>
    <col min="13" max="13" width="67.5703125" style="20" customWidth="1"/>
    <col min="14" max="16384" width="9.140625" style="20"/>
  </cols>
  <sheetData>
    <row r="1" spans="1:11">
      <c r="J1" s="20" t="s">
        <v>77</v>
      </c>
    </row>
    <row r="2" spans="1:11" ht="14.25" customHeight="1">
      <c r="A2" s="31" t="s">
        <v>74</v>
      </c>
      <c r="B2" s="478" t="s">
        <v>75</v>
      </c>
      <c r="C2" s="478"/>
      <c r="D2" s="478"/>
    </row>
    <row r="4" spans="1:11" s="22" customFormat="1" ht="129" customHeight="1">
      <c r="A4" s="43" t="s">
        <v>26</v>
      </c>
      <c r="B4" s="50" t="s">
        <v>33</v>
      </c>
      <c r="C4" s="50" t="s">
        <v>35</v>
      </c>
      <c r="D4" s="50" t="s">
        <v>34</v>
      </c>
      <c r="E4" s="50" t="s">
        <v>37</v>
      </c>
      <c r="F4" s="50" t="s">
        <v>2</v>
      </c>
      <c r="G4" s="50" t="s">
        <v>3</v>
      </c>
      <c r="H4" s="50" t="s">
        <v>4</v>
      </c>
      <c r="I4" s="50" t="s">
        <v>5</v>
      </c>
      <c r="J4" s="50" t="s">
        <v>67</v>
      </c>
      <c r="K4" s="50" t="s">
        <v>20</v>
      </c>
    </row>
    <row r="5" spans="1:11">
      <c r="A5" s="49">
        <v>1</v>
      </c>
      <c r="B5" s="47">
        <v>2</v>
      </c>
      <c r="C5" s="47">
        <v>3</v>
      </c>
      <c r="D5" s="47">
        <v>4</v>
      </c>
      <c r="E5" s="48">
        <v>5</v>
      </c>
      <c r="F5" s="49">
        <v>6</v>
      </c>
      <c r="G5" s="47">
        <v>7</v>
      </c>
      <c r="H5" s="47">
        <v>8</v>
      </c>
      <c r="I5" s="47">
        <v>9</v>
      </c>
      <c r="J5" s="48">
        <v>10</v>
      </c>
      <c r="K5" s="49">
        <v>11</v>
      </c>
    </row>
    <row r="6" spans="1:11" s="26" customFormat="1">
      <c r="A6" s="46"/>
      <c r="B6" s="51"/>
      <c r="C6" s="51"/>
      <c r="D6" s="52"/>
      <c r="E6" s="53"/>
      <c r="F6" s="54"/>
      <c r="G6" s="51"/>
      <c r="H6" s="51"/>
      <c r="I6" s="51"/>
      <c r="J6" s="51"/>
      <c r="K6" s="51"/>
    </row>
    <row r="7" spans="1:11" s="26" customFormat="1" ht="12" customHeight="1">
      <c r="A7" s="113" t="s">
        <v>42</v>
      </c>
      <c r="B7" s="97" t="s">
        <v>63</v>
      </c>
      <c r="C7" s="98"/>
      <c r="D7" s="98"/>
      <c r="E7" s="98"/>
      <c r="F7" s="98"/>
      <c r="G7" s="98"/>
      <c r="H7" s="98"/>
      <c r="I7" s="98"/>
      <c r="J7" s="98"/>
      <c r="K7" s="99"/>
    </row>
    <row r="8" spans="1:11" s="26" customFormat="1" ht="33.75">
      <c r="A8" s="113" t="s">
        <v>43</v>
      </c>
      <c r="B8" s="211" t="s">
        <v>82</v>
      </c>
      <c r="C8" s="213">
        <v>2008</v>
      </c>
      <c r="D8" s="212">
        <v>4050</v>
      </c>
      <c r="E8" s="344">
        <v>1</v>
      </c>
      <c r="F8" s="341"/>
      <c r="G8" s="194"/>
      <c r="H8" s="194"/>
      <c r="I8" s="194"/>
      <c r="J8" s="211" t="s">
        <v>1693</v>
      </c>
      <c r="K8" s="194"/>
    </row>
    <row r="9" spans="1:11" ht="33.75">
      <c r="A9" s="113" t="s">
        <v>230</v>
      </c>
      <c r="B9" s="211" t="s">
        <v>83</v>
      </c>
      <c r="C9" s="213">
        <v>2008</v>
      </c>
      <c r="D9" s="212">
        <v>4050</v>
      </c>
      <c r="E9" s="344">
        <v>1</v>
      </c>
      <c r="F9" s="341"/>
      <c r="G9" s="195"/>
      <c r="H9" s="198"/>
      <c r="I9" s="195"/>
      <c r="J9" s="211" t="s">
        <v>1693</v>
      </c>
      <c r="K9" s="198"/>
    </row>
    <row r="10" spans="1:11" ht="33.75">
      <c r="A10" s="113" t="s">
        <v>231</v>
      </c>
      <c r="B10" s="211" t="s">
        <v>84</v>
      </c>
      <c r="C10" s="213">
        <v>2008</v>
      </c>
      <c r="D10" s="212">
        <v>4050</v>
      </c>
      <c r="E10" s="344">
        <v>1</v>
      </c>
      <c r="F10" s="341"/>
      <c r="G10" s="161"/>
      <c r="H10" s="152"/>
      <c r="I10" s="161"/>
      <c r="J10" s="211" t="s">
        <v>1693</v>
      </c>
      <c r="K10" s="152"/>
    </row>
    <row r="11" spans="1:11" ht="33.75">
      <c r="A11" s="113" t="s">
        <v>232</v>
      </c>
      <c r="B11" s="211" t="s">
        <v>85</v>
      </c>
      <c r="C11" s="213">
        <v>2008</v>
      </c>
      <c r="D11" s="212">
        <v>4050</v>
      </c>
      <c r="E11" s="344">
        <v>1</v>
      </c>
      <c r="F11" s="341"/>
      <c r="G11" s="161"/>
      <c r="H11" s="152"/>
      <c r="I11" s="161"/>
      <c r="J11" s="211" t="s">
        <v>1693</v>
      </c>
      <c r="K11" s="152"/>
    </row>
    <row r="12" spans="1:11" ht="33.75">
      <c r="A12" s="113" t="s">
        <v>233</v>
      </c>
      <c r="B12" s="211" t="s">
        <v>86</v>
      </c>
      <c r="C12" s="213">
        <v>2008</v>
      </c>
      <c r="D12" s="212">
        <v>4900</v>
      </c>
      <c r="E12" s="344">
        <v>1</v>
      </c>
      <c r="F12" s="341"/>
      <c r="G12" s="161"/>
      <c r="H12" s="152"/>
      <c r="I12" s="161"/>
      <c r="J12" s="211" t="s">
        <v>1693</v>
      </c>
      <c r="K12" s="152"/>
    </row>
    <row r="13" spans="1:11" ht="33.75">
      <c r="A13" s="113" t="s">
        <v>234</v>
      </c>
      <c r="B13" s="211" t="s">
        <v>86</v>
      </c>
      <c r="C13" s="213">
        <v>2008</v>
      </c>
      <c r="D13" s="212">
        <v>4900</v>
      </c>
      <c r="E13" s="344">
        <v>1</v>
      </c>
      <c r="F13" s="341"/>
      <c r="G13" s="161"/>
      <c r="H13" s="152"/>
      <c r="I13" s="161"/>
      <c r="J13" s="211" t="s">
        <v>1693</v>
      </c>
      <c r="K13" s="152"/>
    </row>
    <row r="14" spans="1:11" ht="33.75">
      <c r="A14" s="113" t="s">
        <v>235</v>
      </c>
      <c r="B14" s="211" t="s">
        <v>86</v>
      </c>
      <c r="C14" s="213">
        <v>2008</v>
      </c>
      <c r="D14" s="212">
        <v>4900</v>
      </c>
      <c r="E14" s="344">
        <v>1</v>
      </c>
      <c r="F14" s="341"/>
      <c r="G14" s="114"/>
      <c r="H14" s="115"/>
      <c r="I14" s="114"/>
      <c r="J14" s="211" t="s">
        <v>1693</v>
      </c>
      <c r="K14" s="94"/>
    </row>
    <row r="15" spans="1:11" ht="33.75">
      <c r="A15" s="113" t="s">
        <v>236</v>
      </c>
      <c r="B15" s="211" t="s">
        <v>86</v>
      </c>
      <c r="C15" s="213">
        <v>2008</v>
      </c>
      <c r="D15" s="212">
        <v>4900</v>
      </c>
      <c r="E15" s="344">
        <v>1</v>
      </c>
      <c r="F15" s="341"/>
      <c r="G15" s="19"/>
      <c r="H15" s="94"/>
      <c r="I15" s="19"/>
      <c r="J15" s="211" t="s">
        <v>1693</v>
      </c>
      <c r="K15" s="94"/>
    </row>
    <row r="16" spans="1:11" ht="33.75">
      <c r="A16" s="113" t="s">
        <v>237</v>
      </c>
      <c r="B16" s="211" t="s">
        <v>86</v>
      </c>
      <c r="C16" s="213">
        <v>2008</v>
      </c>
      <c r="D16" s="212">
        <v>4900</v>
      </c>
      <c r="E16" s="344">
        <v>1</v>
      </c>
      <c r="F16" s="341"/>
      <c r="G16" s="19"/>
      <c r="H16" s="94"/>
      <c r="I16" s="19"/>
      <c r="J16" s="211" t="s">
        <v>1693</v>
      </c>
      <c r="K16" s="94"/>
    </row>
    <row r="17" spans="1:11" ht="33.75">
      <c r="A17" s="113" t="s">
        <v>238</v>
      </c>
      <c r="B17" s="211" t="s">
        <v>86</v>
      </c>
      <c r="C17" s="213">
        <v>2008</v>
      </c>
      <c r="D17" s="212">
        <v>4900</v>
      </c>
      <c r="E17" s="344">
        <v>1</v>
      </c>
      <c r="F17" s="341"/>
      <c r="G17" s="19"/>
      <c r="H17" s="94"/>
      <c r="I17" s="19"/>
      <c r="J17" s="211" t="s">
        <v>1693</v>
      </c>
      <c r="K17" s="94"/>
    </row>
    <row r="18" spans="1:11" ht="33.75">
      <c r="A18" s="113" t="s">
        <v>239</v>
      </c>
      <c r="B18" s="211" t="s">
        <v>86</v>
      </c>
      <c r="C18" s="213">
        <v>2008</v>
      </c>
      <c r="D18" s="212">
        <v>4900</v>
      </c>
      <c r="E18" s="344">
        <v>1</v>
      </c>
      <c r="F18" s="341"/>
      <c r="G18" s="19"/>
      <c r="H18" s="94"/>
      <c r="I18" s="19"/>
      <c r="J18" s="211" t="s">
        <v>1693</v>
      </c>
      <c r="K18" s="94"/>
    </row>
    <row r="19" spans="1:11" ht="33.75">
      <c r="A19" s="113" t="s">
        <v>240</v>
      </c>
      <c r="B19" s="211" t="s">
        <v>86</v>
      </c>
      <c r="C19" s="213">
        <v>2008</v>
      </c>
      <c r="D19" s="212">
        <v>4900</v>
      </c>
      <c r="E19" s="344">
        <v>1</v>
      </c>
      <c r="F19" s="341"/>
      <c r="G19" s="19"/>
      <c r="H19" s="94"/>
      <c r="I19" s="19"/>
      <c r="J19" s="211" t="s">
        <v>1693</v>
      </c>
      <c r="K19" s="94"/>
    </row>
    <row r="20" spans="1:11" ht="33.75">
      <c r="A20" s="113" t="s">
        <v>241</v>
      </c>
      <c r="B20" s="211" t="s">
        <v>86</v>
      </c>
      <c r="C20" s="213">
        <v>2008</v>
      </c>
      <c r="D20" s="212">
        <v>4900</v>
      </c>
      <c r="E20" s="344">
        <v>1</v>
      </c>
      <c r="F20" s="341"/>
      <c r="G20" s="19"/>
      <c r="H20" s="94"/>
      <c r="I20" s="19"/>
      <c r="J20" s="211" t="s">
        <v>1693</v>
      </c>
      <c r="K20" s="94"/>
    </row>
    <row r="21" spans="1:11" ht="33.75">
      <c r="A21" s="113" t="s">
        <v>242</v>
      </c>
      <c r="B21" s="211" t="s">
        <v>86</v>
      </c>
      <c r="C21" s="213">
        <v>2008</v>
      </c>
      <c r="D21" s="212">
        <v>4900</v>
      </c>
      <c r="E21" s="344">
        <v>1</v>
      </c>
      <c r="F21" s="341"/>
      <c r="G21" s="19"/>
      <c r="H21" s="94"/>
      <c r="I21" s="19"/>
      <c r="J21" s="211" t="s">
        <v>1693</v>
      </c>
      <c r="K21" s="94"/>
    </row>
    <row r="22" spans="1:11" ht="33.75">
      <c r="A22" s="113" t="s">
        <v>243</v>
      </c>
      <c r="B22" s="211" t="s">
        <v>86</v>
      </c>
      <c r="C22" s="213">
        <v>2008</v>
      </c>
      <c r="D22" s="212">
        <v>4900</v>
      </c>
      <c r="E22" s="344">
        <v>1</v>
      </c>
      <c r="F22" s="341"/>
      <c r="G22" s="19"/>
      <c r="H22" s="94"/>
      <c r="I22" s="19"/>
      <c r="J22" s="211" t="s">
        <v>1693</v>
      </c>
      <c r="K22" s="94"/>
    </row>
    <row r="23" spans="1:11" ht="33.75">
      <c r="A23" s="113" t="s">
        <v>244</v>
      </c>
      <c r="B23" s="211" t="s">
        <v>86</v>
      </c>
      <c r="C23" s="213">
        <v>2008</v>
      </c>
      <c r="D23" s="212">
        <v>4900</v>
      </c>
      <c r="E23" s="344">
        <v>1</v>
      </c>
      <c r="F23" s="341"/>
      <c r="G23" s="19"/>
      <c r="H23" s="94"/>
      <c r="I23" s="19"/>
      <c r="J23" s="211" t="s">
        <v>1693</v>
      </c>
      <c r="K23" s="94"/>
    </row>
    <row r="24" spans="1:11" ht="33.75">
      <c r="A24" s="113" t="s">
        <v>245</v>
      </c>
      <c r="B24" s="211" t="s">
        <v>86</v>
      </c>
      <c r="C24" s="213">
        <v>2008</v>
      </c>
      <c r="D24" s="212">
        <v>4900</v>
      </c>
      <c r="E24" s="344">
        <v>1</v>
      </c>
      <c r="F24" s="341"/>
      <c r="G24" s="19"/>
      <c r="H24" s="94"/>
      <c r="I24" s="19"/>
      <c r="J24" s="211" t="s">
        <v>1693</v>
      </c>
      <c r="K24" s="94"/>
    </row>
    <row r="25" spans="1:11" ht="33.75">
      <c r="A25" s="113" t="s">
        <v>246</v>
      </c>
      <c r="B25" s="211" t="s">
        <v>86</v>
      </c>
      <c r="C25" s="213">
        <v>2008</v>
      </c>
      <c r="D25" s="212">
        <v>4900</v>
      </c>
      <c r="E25" s="344">
        <v>1</v>
      </c>
      <c r="F25" s="341"/>
      <c r="G25" s="19"/>
      <c r="H25" s="94"/>
      <c r="I25" s="19"/>
      <c r="J25" s="211" t="s">
        <v>1693</v>
      </c>
      <c r="K25" s="94"/>
    </row>
    <row r="26" spans="1:11" ht="33.75">
      <c r="A26" s="113" t="s">
        <v>247</v>
      </c>
      <c r="B26" s="211" t="s">
        <v>86</v>
      </c>
      <c r="C26" s="213">
        <v>2008</v>
      </c>
      <c r="D26" s="212">
        <v>4900</v>
      </c>
      <c r="E26" s="344">
        <v>1</v>
      </c>
      <c r="F26" s="341"/>
      <c r="G26" s="19"/>
      <c r="H26" s="94"/>
      <c r="I26" s="19"/>
      <c r="J26" s="211" t="s">
        <v>1693</v>
      </c>
      <c r="K26" s="94"/>
    </row>
    <row r="27" spans="1:11" ht="33.75">
      <c r="A27" s="113" t="s">
        <v>248</v>
      </c>
      <c r="B27" s="211" t="s">
        <v>86</v>
      </c>
      <c r="C27" s="213">
        <v>2008</v>
      </c>
      <c r="D27" s="212">
        <v>4900</v>
      </c>
      <c r="E27" s="344">
        <v>1</v>
      </c>
      <c r="F27" s="341"/>
      <c r="G27" s="19"/>
      <c r="H27" s="94"/>
      <c r="I27" s="19"/>
      <c r="J27" s="211" t="s">
        <v>1693</v>
      </c>
      <c r="K27" s="94"/>
    </row>
    <row r="28" spans="1:11" ht="33.75">
      <c r="A28" s="113" t="s">
        <v>249</v>
      </c>
      <c r="B28" s="211" t="s">
        <v>86</v>
      </c>
      <c r="C28" s="213">
        <v>2008</v>
      </c>
      <c r="D28" s="212">
        <v>4900</v>
      </c>
      <c r="E28" s="344">
        <v>1</v>
      </c>
      <c r="F28" s="341"/>
      <c r="G28" s="19"/>
      <c r="H28" s="94"/>
      <c r="I28" s="19"/>
      <c r="J28" s="211" t="s">
        <v>1693</v>
      </c>
      <c r="K28" s="94"/>
    </row>
    <row r="29" spans="1:11" ht="33.75">
      <c r="A29" s="113" t="s">
        <v>250</v>
      </c>
      <c r="B29" s="211" t="s">
        <v>86</v>
      </c>
      <c r="C29" s="213">
        <v>2008</v>
      </c>
      <c r="D29" s="212">
        <v>4900</v>
      </c>
      <c r="E29" s="344">
        <v>1</v>
      </c>
      <c r="F29" s="341"/>
      <c r="G29" s="19"/>
      <c r="H29" s="94"/>
      <c r="I29" s="19"/>
      <c r="J29" s="211" t="s">
        <v>1693</v>
      </c>
      <c r="K29" s="94"/>
    </row>
    <row r="30" spans="1:11" ht="33.75">
      <c r="A30" s="113" t="s">
        <v>251</v>
      </c>
      <c r="B30" s="211" t="s">
        <v>86</v>
      </c>
      <c r="C30" s="213">
        <v>2008</v>
      </c>
      <c r="D30" s="212">
        <v>4900</v>
      </c>
      <c r="E30" s="344">
        <v>1</v>
      </c>
      <c r="F30" s="341"/>
      <c r="G30" s="19"/>
      <c r="H30" s="94"/>
      <c r="I30" s="19"/>
      <c r="J30" s="211" t="s">
        <v>1693</v>
      </c>
      <c r="K30" s="94"/>
    </row>
    <row r="31" spans="1:11" ht="33.75">
      <c r="A31" s="113" t="s">
        <v>252</v>
      </c>
      <c r="B31" s="211" t="s">
        <v>87</v>
      </c>
      <c r="C31" s="213">
        <v>2008</v>
      </c>
      <c r="D31" s="212">
        <v>4900</v>
      </c>
      <c r="E31" s="344">
        <v>1</v>
      </c>
      <c r="F31" s="341"/>
      <c r="G31" s="19"/>
      <c r="H31" s="94"/>
      <c r="I31" s="19"/>
      <c r="J31" s="211" t="s">
        <v>1693</v>
      </c>
      <c r="K31" s="94"/>
    </row>
    <row r="32" spans="1:11" ht="33.75">
      <c r="A32" s="113" t="s">
        <v>253</v>
      </c>
      <c r="B32" s="211" t="s">
        <v>87</v>
      </c>
      <c r="C32" s="213">
        <v>2008</v>
      </c>
      <c r="D32" s="212">
        <v>4900</v>
      </c>
      <c r="E32" s="344">
        <v>1</v>
      </c>
      <c r="F32" s="341"/>
      <c r="G32" s="19"/>
      <c r="H32" s="94"/>
      <c r="I32" s="19"/>
      <c r="J32" s="211" t="s">
        <v>1693</v>
      </c>
      <c r="K32" s="94"/>
    </row>
    <row r="33" spans="1:11" ht="33.75">
      <c r="A33" s="113" t="s">
        <v>254</v>
      </c>
      <c r="B33" s="211" t="s">
        <v>87</v>
      </c>
      <c r="C33" s="213">
        <v>2008</v>
      </c>
      <c r="D33" s="212">
        <v>4900</v>
      </c>
      <c r="E33" s="344">
        <v>1</v>
      </c>
      <c r="F33" s="341"/>
      <c r="G33" s="19"/>
      <c r="H33" s="94"/>
      <c r="I33" s="19"/>
      <c r="J33" s="211" t="s">
        <v>1693</v>
      </c>
      <c r="K33" s="94"/>
    </row>
    <row r="34" spans="1:11" ht="33.75">
      <c r="A34" s="113" t="s">
        <v>255</v>
      </c>
      <c r="B34" s="211" t="s">
        <v>87</v>
      </c>
      <c r="C34" s="213">
        <v>2008</v>
      </c>
      <c r="D34" s="212">
        <v>4900</v>
      </c>
      <c r="E34" s="344">
        <v>1</v>
      </c>
      <c r="F34" s="341"/>
      <c r="G34" s="19"/>
      <c r="H34" s="94"/>
      <c r="I34" s="19"/>
      <c r="J34" s="211" t="s">
        <v>1693</v>
      </c>
      <c r="K34" s="94"/>
    </row>
    <row r="35" spans="1:11" ht="33.75">
      <c r="A35" s="113" t="s">
        <v>256</v>
      </c>
      <c r="B35" s="211" t="s">
        <v>87</v>
      </c>
      <c r="C35" s="213">
        <v>2008</v>
      </c>
      <c r="D35" s="212">
        <v>4900</v>
      </c>
      <c r="E35" s="344">
        <v>1</v>
      </c>
      <c r="F35" s="341"/>
      <c r="G35" s="19"/>
      <c r="H35" s="94"/>
      <c r="I35" s="19"/>
      <c r="J35" s="211" t="s">
        <v>1693</v>
      </c>
      <c r="K35" s="94"/>
    </row>
    <row r="36" spans="1:11" ht="33.75">
      <c r="A36" s="113" t="s">
        <v>257</v>
      </c>
      <c r="B36" s="211" t="s">
        <v>87</v>
      </c>
      <c r="C36" s="213">
        <v>2008</v>
      </c>
      <c r="D36" s="212">
        <v>4900</v>
      </c>
      <c r="E36" s="344">
        <v>1</v>
      </c>
      <c r="F36" s="341"/>
      <c r="G36" s="19"/>
      <c r="H36" s="94"/>
      <c r="I36" s="19"/>
      <c r="J36" s="211" t="s">
        <v>1693</v>
      </c>
      <c r="K36" s="94"/>
    </row>
    <row r="37" spans="1:11" ht="33.75">
      <c r="A37" s="113" t="s">
        <v>258</v>
      </c>
      <c r="B37" s="211" t="s">
        <v>87</v>
      </c>
      <c r="C37" s="213">
        <v>2008</v>
      </c>
      <c r="D37" s="212">
        <v>4900</v>
      </c>
      <c r="E37" s="344">
        <v>1</v>
      </c>
      <c r="F37" s="341"/>
      <c r="G37" s="19"/>
      <c r="H37" s="94"/>
      <c r="I37" s="19"/>
      <c r="J37" s="211" t="s">
        <v>1693</v>
      </c>
      <c r="K37" s="94"/>
    </row>
    <row r="38" spans="1:11" ht="33.75">
      <c r="A38" s="113" t="s">
        <v>259</v>
      </c>
      <c r="B38" s="211" t="s">
        <v>87</v>
      </c>
      <c r="C38" s="213">
        <v>2008</v>
      </c>
      <c r="D38" s="212">
        <v>4900</v>
      </c>
      <c r="E38" s="344">
        <v>1</v>
      </c>
      <c r="F38" s="341"/>
      <c r="G38" s="19"/>
      <c r="H38" s="94"/>
      <c r="I38" s="19"/>
      <c r="J38" s="211" t="s">
        <v>1693</v>
      </c>
      <c r="K38" s="94"/>
    </row>
    <row r="39" spans="1:11" ht="33.75">
      <c r="A39" s="113" t="s">
        <v>260</v>
      </c>
      <c r="B39" s="211" t="s">
        <v>87</v>
      </c>
      <c r="C39" s="213">
        <v>2008</v>
      </c>
      <c r="D39" s="212">
        <v>4900</v>
      </c>
      <c r="E39" s="344">
        <v>1</v>
      </c>
      <c r="F39" s="341"/>
      <c r="G39" s="19"/>
      <c r="H39" s="94"/>
      <c r="I39" s="19"/>
      <c r="J39" s="211" t="s">
        <v>1693</v>
      </c>
      <c r="K39" s="94"/>
    </row>
    <row r="40" spans="1:11" ht="33.75">
      <c r="A40" s="113" t="s">
        <v>261</v>
      </c>
      <c r="B40" s="211" t="s">
        <v>87</v>
      </c>
      <c r="C40" s="213">
        <v>2008</v>
      </c>
      <c r="D40" s="212">
        <v>4900</v>
      </c>
      <c r="E40" s="344">
        <v>1</v>
      </c>
      <c r="F40" s="341"/>
      <c r="G40" s="19"/>
      <c r="H40" s="94"/>
      <c r="I40" s="19"/>
      <c r="J40" s="211" t="s">
        <v>1693</v>
      </c>
      <c r="K40" s="94"/>
    </row>
    <row r="41" spans="1:11" ht="33.75">
      <c r="A41" s="113" t="s">
        <v>262</v>
      </c>
      <c r="B41" s="211" t="s">
        <v>87</v>
      </c>
      <c r="C41" s="213">
        <v>2008</v>
      </c>
      <c r="D41" s="212">
        <v>4900</v>
      </c>
      <c r="E41" s="344">
        <v>1</v>
      </c>
      <c r="F41" s="341"/>
      <c r="G41" s="19"/>
      <c r="H41" s="94"/>
      <c r="I41" s="19"/>
      <c r="J41" s="211" t="s">
        <v>1693</v>
      </c>
      <c r="K41" s="94"/>
    </row>
    <row r="42" spans="1:11" ht="33.75">
      <c r="A42" s="113" t="s">
        <v>263</v>
      </c>
      <c r="B42" s="211" t="s">
        <v>87</v>
      </c>
      <c r="C42" s="213">
        <v>2008</v>
      </c>
      <c r="D42" s="212">
        <v>4900</v>
      </c>
      <c r="E42" s="344">
        <v>1</v>
      </c>
      <c r="F42" s="341"/>
      <c r="G42" s="19"/>
      <c r="H42" s="94"/>
      <c r="I42" s="19"/>
      <c r="J42" s="211" t="s">
        <v>1693</v>
      </c>
      <c r="K42" s="94"/>
    </row>
    <row r="43" spans="1:11" ht="33.75">
      <c r="A43" s="113" t="s">
        <v>264</v>
      </c>
      <c r="B43" s="211" t="s">
        <v>87</v>
      </c>
      <c r="C43" s="213">
        <v>2008</v>
      </c>
      <c r="D43" s="212">
        <v>4900</v>
      </c>
      <c r="E43" s="344">
        <v>1</v>
      </c>
      <c r="F43" s="341"/>
      <c r="G43" s="19"/>
      <c r="H43" s="94"/>
      <c r="I43" s="19"/>
      <c r="J43" s="211" t="s">
        <v>1693</v>
      </c>
      <c r="K43" s="94"/>
    </row>
    <row r="44" spans="1:11" ht="33.75">
      <c r="A44" s="113" t="s">
        <v>265</v>
      </c>
      <c r="B44" s="211" t="s">
        <v>87</v>
      </c>
      <c r="C44" s="213">
        <v>2008</v>
      </c>
      <c r="D44" s="212">
        <v>4900</v>
      </c>
      <c r="E44" s="344">
        <v>1</v>
      </c>
      <c r="F44" s="341"/>
      <c r="G44" s="19"/>
      <c r="H44" s="94"/>
      <c r="I44" s="19"/>
      <c r="J44" s="211" t="s">
        <v>1693</v>
      </c>
      <c r="K44" s="94"/>
    </row>
    <row r="45" spans="1:11" ht="33.75">
      <c r="A45" s="113" t="s">
        <v>266</v>
      </c>
      <c r="B45" s="211" t="s">
        <v>87</v>
      </c>
      <c r="C45" s="213">
        <v>2008</v>
      </c>
      <c r="D45" s="212">
        <v>4900</v>
      </c>
      <c r="E45" s="344">
        <v>1</v>
      </c>
      <c r="F45" s="341"/>
      <c r="G45" s="19"/>
      <c r="H45" s="94"/>
      <c r="I45" s="19"/>
      <c r="J45" s="211" t="s">
        <v>1693</v>
      </c>
      <c r="K45" s="94"/>
    </row>
    <row r="46" spans="1:11" ht="33.75">
      <c r="A46" s="113" t="s">
        <v>267</v>
      </c>
      <c r="B46" s="211" t="s">
        <v>88</v>
      </c>
      <c r="C46" s="213">
        <v>2008</v>
      </c>
      <c r="D46" s="212">
        <v>4900</v>
      </c>
      <c r="E46" s="344">
        <v>1</v>
      </c>
      <c r="F46" s="341"/>
      <c r="G46" s="19"/>
      <c r="H46" s="94"/>
      <c r="I46" s="19"/>
      <c r="J46" s="211" t="s">
        <v>1693</v>
      </c>
      <c r="K46" s="94"/>
    </row>
    <row r="47" spans="1:11" ht="33.75">
      <c r="A47" s="113" t="s">
        <v>268</v>
      </c>
      <c r="B47" s="211" t="s">
        <v>88</v>
      </c>
      <c r="C47" s="213">
        <v>2008</v>
      </c>
      <c r="D47" s="212">
        <v>4900</v>
      </c>
      <c r="E47" s="344">
        <v>1</v>
      </c>
      <c r="F47" s="341"/>
      <c r="G47" s="19"/>
      <c r="H47" s="94"/>
      <c r="I47" s="19"/>
      <c r="J47" s="211" t="s">
        <v>1693</v>
      </c>
      <c r="K47" s="94"/>
    </row>
    <row r="48" spans="1:11" ht="33.75">
      <c r="A48" s="113" t="s">
        <v>269</v>
      </c>
      <c r="B48" s="211" t="s">
        <v>88</v>
      </c>
      <c r="C48" s="213">
        <v>2008</v>
      </c>
      <c r="D48" s="212">
        <v>4900</v>
      </c>
      <c r="E48" s="344">
        <v>1</v>
      </c>
      <c r="F48" s="341"/>
      <c r="G48" s="19"/>
      <c r="H48" s="94"/>
      <c r="I48" s="19"/>
      <c r="J48" s="211" t="s">
        <v>1693</v>
      </c>
      <c r="K48" s="94"/>
    </row>
    <row r="49" spans="1:11" ht="33.75">
      <c r="A49" s="113" t="s">
        <v>270</v>
      </c>
      <c r="B49" s="211" t="s">
        <v>88</v>
      </c>
      <c r="C49" s="213">
        <v>2008</v>
      </c>
      <c r="D49" s="212">
        <v>4900</v>
      </c>
      <c r="E49" s="344">
        <v>1</v>
      </c>
      <c r="F49" s="341"/>
      <c r="G49" s="19"/>
      <c r="H49" s="94"/>
      <c r="I49" s="19"/>
      <c r="J49" s="211" t="s">
        <v>1693</v>
      </c>
      <c r="K49" s="94"/>
    </row>
    <row r="50" spans="1:11" ht="33.75">
      <c r="A50" s="113" t="s">
        <v>271</v>
      </c>
      <c r="B50" s="211" t="s">
        <v>88</v>
      </c>
      <c r="C50" s="213">
        <v>2008</v>
      </c>
      <c r="D50" s="212">
        <v>4900</v>
      </c>
      <c r="E50" s="344">
        <v>1</v>
      </c>
      <c r="F50" s="341"/>
      <c r="G50" s="19"/>
      <c r="H50" s="94"/>
      <c r="I50" s="19"/>
      <c r="J50" s="211" t="s">
        <v>1693</v>
      </c>
      <c r="K50" s="94"/>
    </row>
    <row r="51" spans="1:11" ht="33.75">
      <c r="A51" s="113" t="s">
        <v>272</v>
      </c>
      <c r="B51" s="211" t="s">
        <v>88</v>
      </c>
      <c r="C51" s="213">
        <v>2008</v>
      </c>
      <c r="D51" s="212">
        <v>4900</v>
      </c>
      <c r="E51" s="344">
        <v>1</v>
      </c>
      <c r="F51" s="341"/>
      <c r="G51" s="19"/>
      <c r="H51" s="94"/>
      <c r="I51" s="19"/>
      <c r="J51" s="211" t="s">
        <v>1693</v>
      </c>
      <c r="K51" s="94"/>
    </row>
    <row r="52" spans="1:11" ht="33.75">
      <c r="A52" s="113" t="s">
        <v>273</v>
      </c>
      <c r="B52" s="211" t="s">
        <v>88</v>
      </c>
      <c r="C52" s="213">
        <v>2008</v>
      </c>
      <c r="D52" s="212">
        <v>4900</v>
      </c>
      <c r="E52" s="344">
        <v>1</v>
      </c>
      <c r="F52" s="341"/>
      <c r="G52" s="19"/>
      <c r="H52" s="94"/>
      <c r="I52" s="19"/>
      <c r="J52" s="211" t="s">
        <v>1693</v>
      </c>
      <c r="K52" s="94"/>
    </row>
    <row r="53" spans="1:11" ht="33.75">
      <c r="A53" s="113" t="s">
        <v>274</v>
      </c>
      <c r="B53" s="211" t="s">
        <v>88</v>
      </c>
      <c r="C53" s="213">
        <v>2008</v>
      </c>
      <c r="D53" s="212">
        <v>4900</v>
      </c>
      <c r="E53" s="344">
        <v>1</v>
      </c>
      <c r="F53" s="341"/>
      <c r="G53" s="19"/>
      <c r="H53" s="94"/>
      <c r="I53" s="19"/>
      <c r="J53" s="211" t="s">
        <v>1693</v>
      </c>
      <c r="K53" s="94"/>
    </row>
    <row r="54" spans="1:11" ht="33.75">
      <c r="A54" s="113" t="s">
        <v>275</v>
      </c>
      <c r="B54" s="211" t="s">
        <v>88</v>
      </c>
      <c r="C54" s="213">
        <v>2008</v>
      </c>
      <c r="D54" s="212">
        <v>4900</v>
      </c>
      <c r="E54" s="344">
        <v>1</v>
      </c>
      <c r="F54" s="341"/>
      <c r="G54" s="19"/>
      <c r="H54" s="94"/>
      <c r="I54" s="19"/>
      <c r="J54" s="211" t="s">
        <v>1693</v>
      </c>
      <c r="K54" s="94"/>
    </row>
    <row r="55" spans="1:11" ht="33.75">
      <c r="A55" s="113" t="s">
        <v>276</v>
      </c>
      <c r="B55" s="211" t="s">
        <v>88</v>
      </c>
      <c r="C55" s="213">
        <v>2008</v>
      </c>
      <c r="D55" s="212">
        <v>4900</v>
      </c>
      <c r="E55" s="344">
        <v>1</v>
      </c>
      <c r="F55" s="341"/>
      <c r="G55" s="19"/>
      <c r="H55" s="94"/>
      <c r="I55" s="19"/>
      <c r="J55" s="211" t="s">
        <v>1693</v>
      </c>
      <c r="K55" s="94"/>
    </row>
    <row r="56" spans="1:11" ht="33.75">
      <c r="A56" s="113" t="s">
        <v>277</v>
      </c>
      <c r="B56" s="211" t="s">
        <v>88</v>
      </c>
      <c r="C56" s="213">
        <v>2008</v>
      </c>
      <c r="D56" s="212">
        <v>4900</v>
      </c>
      <c r="E56" s="344">
        <v>1</v>
      </c>
      <c r="F56" s="341"/>
      <c r="G56" s="19"/>
      <c r="H56" s="94"/>
      <c r="I56" s="19"/>
      <c r="J56" s="211" t="s">
        <v>1693</v>
      </c>
      <c r="K56" s="94"/>
    </row>
    <row r="57" spans="1:11" ht="33.75">
      <c r="A57" s="113" t="s">
        <v>278</v>
      </c>
      <c r="B57" s="211" t="s">
        <v>88</v>
      </c>
      <c r="C57" s="213">
        <v>2008</v>
      </c>
      <c r="D57" s="212">
        <v>4900</v>
      </c>
      <c r="E57" s="344">
        <v>1</v>
      </c>
      <c r="F57" s="341"/>
      <c r="G57" s="19"/>
      <c r="H57" s="94"/>
      <c r="I57" s="19"/>
      <c r="J57" s="211" t="s">
        <v>1693</v>
      </c>
      <c r="K57" s="94"/>
    </row>
    <row r="58" spans="1:11" ht="33.75">
      <c r="A58" s="113" t="s">
        <v>279</v>
      </c>
      <c r="B58" s="211" t="s">
        <v>88</v>
      </c>
      <c r="C58" s="213">
        <v>2008</v>
      </c>
      <c r="D58" s="212">
        <v>4900</v>
      </c>
      <c r="E58" s="344">
        <v>1</v>
      </c>
      <c r="F58" s="341"/>
      <c r="G58" s="19"/>
      <c r="H58" s="94"/>
      <c r="I58" s="19"/>
      <c r="J58" s="211" t="s">
        <v>1693</v>
      </c>
      <c r="K58" s="94"/>
    </row>
    <row r="59" spans="1:11" ht="33.75">
      <c r="A59" s="113" t="s">
        <v>280</v>
      </c>
      <c r="B59" s="211" t="s">
        <v>88</v>
      </c>
      <c r="C59" s="213">
        <v>2008</v>
      </c>
      <c r="D59" s="212">
        <v>4900</v>
      </c>
      <c r="E59" s="344">
        <v>1</v>
      </c>
      <c r="F59" s="341"/>
      <c r="G59" s="19"/>
      <c r="H59" s="94"/>
      <c r="I59" s="19"/>
      <c r="J59" s="211" t="s">
        <v>1693</v>
      </c>
      <c r="K59" s="94"/>
    </row>
    <row r="60" spans="1:11" ht="33.75">
      <c r="A60" s="113" t="s">
        <v>281</v>
      </c>
      <c r="B60" s="211" t="s">
        <v>88</v>
      </c>
      <c r="C60" s="213">
        <v>2008</v>
      </c>
      <c r="D60" s="212">
        <v>4900</v>
      </c>
      <c r="E60" s="344">
        <v>1</v>
      </c>
      <c r="F60" s="341"/>
      <c r="G60" s="19"/>
      <c r="H60" s="94"/>
      <c r="I60" s="19"/>
      <c r="J60" s="211" t="s">
        <v>1693</v>
      </c>
      <c r="K60" s="94"/>
    </row>
    <row r="61" spans="1:11" ht="33.75">
      <c r="A61" s="113" t="s">
        <v>282</v>
      </c>
      <c r="B61" s="211" t="s">
        <v>88</v>
      </c>
      <c r="C61" s="213">
        <v>2008</v>
      </c>
      <c r="D61" s="212">
        <v>4900</v>
      </c>
      <c r="E61" s="344">
        <v>1</v>
      </c>
      <c r="F61" s="341"/>
      <c r="G61" s="19"/>
      <c r="H61" s="94"/>
      <c r="I61" s="19"/>
      <c r="J61" s="211" t="s">
        <v>1693</v>
      </c>
      <c r="K61" s="94"/>
    </row>
    <row r="62" spans="1:11" ht="33.75">
      <c r="A62" s="113" t="s">
        <v>283</v>
      </c>
      <c r="B62" s="211" t="s">
        <v>89</v>
      </c>
      <c r="C62" s="213">
        <v>2008</v>
      </c>
      <c r="D62" s="212">
        <v>12975</v>
      </c>
      <c r="E62" s="344">
        <v>1</v>
      </c>
      <c r="F62" s="341"/>
      <c r="G62" s="19"/>
      <c r="H62" s="94"/>
      <c r="I62" s="19"/>
      <c r="J62" s="211" t="s">
        <v>1693</v>
      </c>
      <c r="K62" s="94"/>
    </row>
    <row r="63" spans="1:11" ht="33.75">
      <c r="A63" s="113" t="s">
        <v>284</v>
      </c>
      <c r="B63" s="211" t="s">
        <v>89</v>
      </c>
      <c r="C63" s="213">
        <v>2008</v>
      </c>
      <c r="D63" s="212">
        <v>12975</v>
      </c>
      <c r="E63" s="344">
        <v>1</v>
      </c>
      <c r="F63" s="341"/>
      <c r="G63" s="19"/>
      <c r="H63" s="94"/>
      <c r="I63" s="19"/>
      <c r="J63" s="211" t="s">
        <v>1693</v>
      </c>
      <c r="K63" s="94"/>
    </row>
    <row r="64" spans="1:11" ht="33.75">
      <c r="A64" s="113" t="s">
        <v>285</v>
      </c>
      <c r="B64" s="211" t="s">
        <v>89</v>
      </c>
      <c r="C64" s="213">
        <v>2008</v>
      </c>
      <c r="D64" s="212">
        <v>12975</v>
      </c>
      <c r="E64" s="344">
        <v>1</v>
      </c>
      <c r="F64" s="341"/>
      <c r="G64" s="19"/>
      <c r="H64" s="94"/>
      <c r="I64" s="19"/>
      <c r="J64" s="211" t="s">
        <v>1693</v>
      </c>
      <c r="K64" s="94"/>
    </row>
    <row r="65" spans="1:11" ht="33.75">
      <c r="A65" s="113" t="s">
        <v>286</v>
      </c>
      <c r="B65" s="211" t="s">
        <v>89</v>
      </c>
      <c r="C65" s="213">
        <v>2008</v>
      </c>
      <c r="D65" s="212">
        <v>12975</v>
      </c>
      <c r="E65" s="344">
        <v>1</v>
      </c>
      <c r="F65" s="341"/>
      <c r="G65" s="19"/>
      <c r="H65" s="94"/>
      <c r="I65" s="19"/>
      <c r="J65" s="211" t="s">
        <v>1693</v>
      </c>
      <c r="K65" s="94"/>
    </row>
    <row r="66" spans="1:11" ht="33.75">
      <c r="A66" s="113" t="s">
        <v>287</v>
      </c>
      <c r="B66" s="211" t="s">
        <v>90</v>
      </c>
      <c r="C66" s="213">
        <v>2009</v>
      </c>
      <c r="D66" s="212">
        <v>16550</v>
      </c>
      <c r="E66" s="344">
        <v>1</v>
      </c>
      <c r="F66" s="341"/>
      <c r="G66" s="19"/>
      <c r="H66" s="94"/>
      <c r="I66" s="19"/>
      <c r="J66" s="211" t="s">
        <v>1693</v>
      </c>
      <c r="K66" s="94"/>
    </row>
    <row r="67" spans="1:11" ht="33.75">
      <c r="A67" s="113" t="s">
        <v>288</v>
      </c>
      <c r="B67" s="211" t="s">
        <v>90</v>
      </c>
      <c r="C67" s="213">
        <v>2009</v>
      </c>
      <c r="D67" s="212">
        <v>17200</v>
      </c>
      <c r="E67" s="344">
        <v>1</v>
      </c>
      <c r="F67" s="341"/>
      <c r="G67" s="19"/>
      <c r="H67" s="94"/>
      <c r="I67" s="19"/>
      <c r="J67" s="211" t="s">
        <v>1693</v>
      </c>
      <c r="K67" s="94"/>
    </row>
    <row r="68" spans="1:11" ht="33.75">
      <c r="A68" s="113" t="s">
        <v>289</v>
      </c>
      <c r="B68" s="211" t="s">
        <v>91</v>
      </c>
      <c r="C68" s="213">
        <v>2009</v>
      </c>
      <c r="D68" s="212">
        <v>3300</v>
      </c>
      <c r="E68" s="344">
        <v>1</v>
      </c>
      <c r="F68" s="341"/>
      <c r="G68" s="19"/>
      <c r="H68" s="94"/>
      <c r="I68" s="19"/>
      <c r="J68" s="211" t="s">
        <v>1693</v>
      </c>
      <c r="K68" s="94"/>
    </row>
    <row r="69" spans="1:11" ht="33.75">
      <c r="A69" s="113" t="s">
        <v>290</v>
      </c>
      <c r="B69" s="211" t="s">
        <v>91</v>
      </c>
      <c r="C69" s="213">
        <v>2009</v>
      </c>
      <c r="D69" s="212">
        <v>3300</v>
      </c>
      <c r="E69" s="344">
        <v>1</v>
      </c>
      <c r="F69" s="341"/>
      <c r="G69" s="19"/>
      <c r="H69" s="94"/>
      <c r="I69" s="19"/>
      <c r="J69" s="211" t="s">
        <v>1693</v>
      </c>
      <c r="K69" s="94"/>
    </row>
    <row r="70" spans="1:11" ht="33.75">
      <c r="A70" s="113" t="s">
        <v>291</v>
      </c>
      <c r="B70" s="211" t="s">
        <v>92</v>
      </c>
      <c r="C70" s="213">
        <v>2009</v>
      </c>
      <c r="D70" s="212">
        <v>8500</v>
      </c>
      <c r="E70" s="344">
        <v>1</v>
      </c>
      <c r="F70" s="341"/>
      <c r="G70" s="19"/>
      <c r="H70" s="94"/>
      <c r="I70" s="19"/>
      <c r="J70" s="211" t="s">
        <v>1693</v>
      </c>
      <c r="K70" s="94"/>
    </row>
    <row r="71" spans="1:11" ht="33.75">
      <c r="A71" s="113" t="s">
        <v>292</v>
      </c>
      <c r="B71" s="211" t="s">
        <v>92</v>
      </c>
      <c r="C71" s="213">
        <v>2009</v>
      </c>
      <c r="D71" s="212">
        <v>8500</v>
      </c>
      <c r="E71" s="344">
        <v>1</v>
      </c>
      <c r="F71" s="341"/>
      <c r="G71" s="19"/>
      <c r="H71" s="94"/>
      <c r="I71" s="19"/>
      <c r="J71" s="211" t="s">
        <v>1693</v>
      </c>
      <c r="K71" s="94"/>
    </row>
    <row r="72" spans="1:11" ht="33.75">
      <c r="A72" s="113" t="s">
        <v>293</v>
      </c>
      <c r="B72" s="211" t="s">
        <v>92</v>
      </c>
      <c r="C72" s="213">
        <v>2009</v>
      </c>
      <c r="D72" s="212">
        <v>8500</v>
      </c>
      <c r="E72" s="344">
        <v>1</v>
      </c>
      <c r="F72" s="341"/>
      <c r="G72" s="19"/>
      <c r="H72" s="94"/>
      <c r="I72" s="19"/>
      <c r="J72" s="211" t="s">
        <v>1693</v>
      </c>
      <c r="K72" s="94"/>
    </row>
    <row r="73" spans="1:11" ht="33.75">
      <c r="A73" s="113" t="s">
        <v>294</v>
      </c>
      <c r="B73" s="211" t="s">
        <v>92</v>
      </c>
      <c r="C73" s="213">
        <v>2009</v>
      </c>
      <c r="D73" s="212">
        <v>8500</v>
      </c>
      <c r="E73" s="344">
        <v>1</v>
      </c>
      <c r="F73" s="341"/>
      <c r="G73" s="19"/>
      <c r="H73" s="94"/>
      <c r="I73" s="19"/>
      <c r="J73" s="211" t="s">
        <v>1693</v>
      </c>
      <c r="K73" s="94"/>
    </row>
    <row r="74" spans="1:11" ht="33.75">
      <c r="A74" s="113" t="s">
        <v>295</v>
      </c>
      <c r="B74" s="211" t="s">
        <v>92</v>
      </c>
      <c r="C74" s="213">
        <v>2009</v>
      </c>
      <c r="D74" s="212">
        <v>8500</v>
      </c>
      <c r="E74" s="344">
        <v>1</v>
      </c>
      <c r="F74" s="341"/>
      <c r="G74" s="19"/>
      <c r="H74" s="94"/>
      <c r="I74" s="19"/>
      <c r="J74" s="211" t="s">
        <v>1693</v>
      </c>
      <c r="K74" s="94"/>
    </row>
    <row r="75" spans="1:11" ht="33.75">
      <c r="A75" s="113" t="s">
        <v>296</v>
      </c>
      <c r="B75" s="211" t="s">
        <v>93</v>
      </c>
      <c r="C75" s="213">
        <v>2009</v>
      </c>
      <c r="D75" s="212">
        <v>10000</v>
      </c>
      <c r="E75" s="344">
        <v>1</v>
      </c>
      <c r="F75" s="341"/>
      <c r="G75" s="19"/>
      <c r="H75" s="94"/>
      <c r="I75" s="19"/>
      <c r="J75" s="211" t="s">
        <v>1693</v>
      </c>
      <c r="K75" s="94"/>
    </row>
    <row r="76" spans="1:11" ht="33.75">
      <c r="A76" s="113" t="s">
        <v>297</v>
      </c>
      <c r="B76" s="211" t="s">
        <v>93</v>
      </c>
      <c r="C76" s="213">
        <v>2009</v>
      </c>
      <c r="D76" s="212">
        <v>10000</v>
      </c>
      <c r="E76" s="344">
        <v>1</v>
      </c>
      <c r="F76" s="341"/>
      <c r="G76" s="19"/>
      <c r="H76" s="94"/>
      <c r="I76" s="19"/>
      <c r="J76" s="211" t="s">
        <v>1693</v>
      </c>
      <c r="K76" s="94"/>
    </row>
    <row r="77" spans="1:11" ht="33.75">
      <c r="A77" s="113" t="s">
        <v>298</v>
      </c>
      <c r="B77" s="211" t="s">
        <v>93</v>
      </c>
      <c r="C77" s="213">
        <v>2009</v>
      </c>
      <c r="D77" s="212">
        <v>10000</v>
      </c>
      <c r="E77" s="344">
        <v>1</v>
      </c>
      <c r="F77" s="341"/>
      <c r="G77" s="19"/>
      <c r="H77" s="94"/>
      <c r="I77" s="19"/>
      <c r="J77" s="211" t="s">
        <v>1693</v>
      </c>
      <c r="K77" s="94"/>
    </row>
    <row r="78" spans="1:11" ht="33.75">
      <c r="A78" s="113" t="s">
        <v>299</v>
      </c>
      <c r="B78" s="211" t="s">
        <v>93</v>
      </c>
      <c r="C78" s="213">
        <v>2009</v>
      </c>
      <c r="D78" s="212">
        <v>10000</v>
      </c>
      <c r="E78" s="344">
        <v>1</v>
      </c>
      <c r="F78" s="341"/>
      <c r="G78" s="19"/>
      <c r="H78" s="94"/>
      <c r="I78" s="19"/>
      <c r="J78" s="211" t="s">
        <v>1693</v>
      </c>
      <c r="K78" s="94"/>
    </row>
    <row r="79" spans="1:11" ht="33.75">
      <c r="A79" s="113" t="s">
        <v>300</v>
      </c>
      <c r="B79" s="211" t="s">
        <v>93</v>
      </c>
      <c r="C79" s="213">
        <v>2009</v>
      </c>
      <c r="D79" s="212">
        <v>10000</v>
      </c>
      <c r="E79" s="344">
        <v>1</v>
      </c>
      <c r="F79" s="341"/>
      <c r="G79" s="19"/>
      <c r="H79" s="94"/>
      <c r="I79" s="19"/>
      <c r="J79" s="211" t="s">
        <v>1693</v>
      </c>
      <c r="K79" s="94"/>
    </row>
    <row r="80" spans="1:11" ht="33.75">
      <c r="A80" s="113" t="s">
        <v>301</v>
      </c>
      <c r="B80" s="211" t="s">
        <v>94</v>
      </c>
      <c r="C80" s="213">
        <v>2009</v>
      </c>
      <c r="D80" s="212">
        <v>15000</v>
      </c>
      <c r="E80" s="344">
        <v>1</v>
      </c>
      <c r="F80" s="341"/>
      <c r="G80" s="19"/>
      <c r="H80" s="94"/>
      <c r="I80" s="19"/>
      <c r="J80" s="211" t="s">
        <v>1693</v>
      </c>
      <c r="K80" s="94"/>
    </row>
    <row r="81" spans="1:11" ht="33.75">
      <c r="A81" s="113" t="s">
        <v>302</v>
      </c>
      <c r="B81" s="211" t="s">
        <v>94</v>
      </c>
      <c r="C81" s="213">
        <v>2009</v>
      </c>
      <c r="D81" s="212">
        <v>15000</v>
      </c>
      <c r="E81" s="344">
        <v>1</v>
      </c>
      <c r="F81" s="341"/>
      <c r="G81" s="19"/>
      <c r="H81" s="94"/>
      <c r="I81" s="19"/>
      <c r="J81" s="211" t="s">
        <v>1693</v>
      </c>
      <c r="K81" s="94"/>
    </row>
    <row r="82" spans="1:11" ht="33.75">
      <c r="A82" s="113" t="s">
        <v>303</v>
      </c>
      <c r="B82" s="211" t="s">
        <v>94</v>
      </c>
      <c r="C82" s="213">
        <v>2009</v>
      </c>
      <c r="D82" s="212">
        <v>15000</v>
      </c>
      <c r="E82" s="344">
        <v>1</v>
      </c>
      <c r="F82" s="341"/>
      <c r="G82" s="19"/>
      <c r="H82" s="94"/>
      <c r="I82" s="19"/>
      <c r="J82" s="211" t="s">
        <v>1693</v>
      </c>
      <c r="K82" s="94"/>
    </row>
    <row r="83" spans="1:11" ht="33.75">
      <c r="A83" s="113" t="s">
        <v>304</v>
      </c>
      <c r="B83" s="211" t="s">
        <v>94</v>
      </c>
      <c r="C83" s="213">
        <v>2009</v>
      </c>
      <c r="D83" s="212">
        <v>15000</v>
      </c>
      <c r="E83" s="344">
        <v>1</v>
      </c>
      <c r="F83" s="341"/>
      <c r="G83" s="19"/>
      <c r="H83" s="94"/>
      <c r="I83" s="19"/>
      <c r="J83" s="211" t="s">
        <v>1693</v>
      </c>
      <c r="K83" s="94"/>
    </row>
    <row r="84" spans="1:11" ht="33.75">
      <c r="A84" s="113" t="s">
        <v>305</v>
      </c>
      <c r="B84" s="211" t="s">
        <v>94</v>
      </c>
      <c r="C84" s="213">
        <v>2009</v>
      </c>
      <c r="D84" s="212">
        <v>15000</v>
      </c>
      <c r="E84" s="344">
        <v>1</v>
      </c>
      <c r="F84" s="341"/>
      <c r="G84" s="19"/>
      <c r="H84" s="94"/>
      <c r="I84" s="19"/>
      <c r="J84" s="211" t="s">
        <v>1693</v>
      </c>
      <c r="K84" s="94"/>
    </row>
    <row r="85" spans="1:11" ht="33.75">
      <c r="A85" s="113" t="s">
        <v>306</v>
      </c>
      <c r="B85" s="211" t="s">
        <v>95</v>
      </c>
      <c r="C85" s="213">
        <v>2009</v>
      </c>
      <c r="D85" s="212">
        <v>9150</v>
      </c>
      <c r="E85" s="344">
        <v>1</v>
      </c>
      <c r="F85" s="341"/>
      <c r="G85" s="19"/>
      <c r="H85" s="94"/>
      <c r="I85" s="19"/>
      <c r="J85" s="211" t="s">
        <v>1693</v>
      </c>
      <c r="K85" s="94"/>
    </row>
    <row r="86" spans="1:11" ht="33.75">
      <c r="A86" s="113" t="s">
        <v>307</v>
      </c>
      <c r="B86" s="211" t="s">
        <v>96</v>
      </c>
      <c r="C86" s="213">
        <v>2009</v>
      </c>
      <c r="D86" s="212">
        <v>5850</v>
      </c>
      <c r="E86" s="344">
        <v>1</v>
      </c>
      <c r="F86" s="341"/>
      <c r="G86" s="19"/>
      <c r="H86" s="94"/>
      <c r="I86" s="19"/>
      <c r="J86" s="211" t="s">
        <v>1693</v>
      </c>
      <c r="K86" s="94"/>
    </row>
    <row r="87" spans="1:11" ht="56.25">
      <c r="A87" s="113" t="s">
        <v>308</v>
      </c>
      <c r="B87" s="211" t="s">
        <v>97</v>
      </c>
      <c r="C87" s="213">
        <v>2010</v>
      </c>
      <c r="D87" s="212">
        <v>11000</v>
      </c>
      <c r="E87" s="344">
        <v>1</v>
      </c>
      <c r="F87" s="341">
        <v>40219</v>
      </c>
      <c r="G87" s="19"/>
      <c r="H87" s="94"/>
      <c r="I87" s="19"/>
      <c r="J87" s="50" t="s">
        <v>545</v>
      </c>
      <c r="K87" s="50" t="s">
        <v>546</v>
      </c>
    </row>
    <row r="88" spans="1:11" ht="56.25">
      <c r="A88" s="113" t="s">
        <v>309</v>
      </c>
      <c r="B88" s="211" t="s">
        <v>1721</v>
      </c>
      <c r="C88" s="213">
        <v>2010</v>
      </c>
      <c r="D88" s="212">
        <v>5000</v>
      </c>
      <c r="E88" s="344">
        <v>1</v>
      </c>
      <c r="F88" s="341">
        <v>40219</v>
      </c>
      <c r="G88" s="19"/>
      <c r="H88" s="94"/>
      <c r="I88" s="19"/>
      <c r="J88" s="50" t="s">
        <v>545</v>
      </c>
      <c r="K88" s="50" t="s">
        <v>546</v>
      </c>
    </row>
    <row r="89" spans="1:11" ht="56.25">
      <c r="A89" s="113" t="s">
        <v>310</v>
      </c>
      <c r="B89" s="211" t="s">
        <v>98</v>
      </c>
      <c r="C89" s="213">
        <v>2010</v>
      </c>
      <c r="D89" s="212">
        <v>5000</v>
      </c>
      <c r="E89" s="344">
        <v>1</v>
      </c>
      <c r="F89" s="341">
        <v>40219</v>
      </c>
      <c r="G89" s="19"/>
      <c r="H89" s="94"/>
      <c r="I89" s="19"/>
      <c r="J89" s="50" t="s">
        <v>545</v>
      </c>
      <c r="K89" s="50" t="s">
        <v>546</v>
      </c>
    </row>
    <row r="90" spans="1:11" ht="56.25">
      <c r="A90" s="113" t="s">
        <v>311</v>
      </c>
      <c r="B90" s="211" t="s">
        <v>99</v>
      </c>
      <c r="C90" s="213">
        <v>2010</v>
      </c>
      <c r="D90" s="212">
        <v>4000</v>
      </c>
      <c r="E90" s="344">
        <v>1</v>
      </c>
      <c r="F90" s="341">
        <v>40219</v>
      </c>
      <c r="G90" s="19"/>
      <c r="H90" s="94"/>
      <c r="I90" s="19"/>
      <c r="J90" s="50" t="s">
        <v>545</v>
      </c>
      <c r="K90" s="50" t="s">
        <v>546</v>
      </c>
    </row>
    <row r="91" spans="1:11" ht="56.25">
      <c r="A91" s="113" t="s">
        <v>312</v>
      </c>
      <c r="B91" s="211" t="s">
        <v>100</v>
      </c>
      <c r="C91" s="213">
        <v>2010</v>
      </c>
      <c r="D91" s="212">
        <v>20000</v>
      </c>
      <c r="E91" s="344">
        <v>1</v>
      </c>
      <c r="F91" s="341">
        <v>40219</v>
      </c>
      <c r="G91" s="19"/>
      <c r="H91" s="94"/>
      <c r="I91" s="19"/>
      <c r="J91" s="50" t="s">
        <v>545</v>
      </c>
      <c r="K91" s="50" t="s">
        <v>546</v>
      </c>
    </row>
    <row r="92" spans="1:11" ht="56.25">
      <c r="A92" s="113" t="s">
        <v>313</v>
      </c>
      <c r="B92" s="211" t="s">
        <v>101</v>
      </c>
      <c r="C92" s="213">
        <v>2010</v>
      </c>
      <c r="D92" s="212">
        <v>5000</v>
      </c>
      <c r="E92" s="344">
        <v>1</v>
      </c>
      <c r="F92" s="341">
        <v>40219</v>
      </c>
      <c r="G92" s="19"/>
      <c r="H92" s="94"/>
      <c r="I92" s="19"/>
      <c r="J92" s="50" t="s">
        <v>545</v>
      </c>
      <c r="K92" s="50" t="s">
        <v>546</v>
      </c>
    </row>
    <row r="93" spans="1:11" ht="56.25">
      <c r="A93" s="113" t="s">
        <v>314</v>
      </c>
      <c r="B93" s="211" t="s">
        <v>102</v>
      </c>
      <c r="C93" s="213">
        <v>2010</v>
      </c>
      <c r="D93" s="212">
        <v>8000</v>
      </c>
      <c r="E93" s="344">
        <v>1</v>
      </c>
      <c r="F93" s="341">
        <v>40219</v>
      </c>
      <c r="G93" s="19"/>
      <c r="H93" s="94"/>
      <c r="I93" s="19"/>
      <c r="J93" s="50" t="s">
        <v>545</v>
      </c>
      <c r="K93" s="50" t="s">
        <v>546</v>
      </c>
    </row>
    <row r="94" spans="1:11" ht="56.25">
      <c r="A94" s="113" t="s">
        <v>315</v>
      </c>
      <c r="B94" s="211" t="s">
        <v>103</v>
      </c>
      <c r="C94" s="213">
        <v>2010</v>
      </c>
      <c r="D94" s="212">
        <v>2000</v>
      </c>
      <c r="E94" s="344">
        <v>1</v>
      </c>
      <c r="F94" s="341">
        <v>40219</v>
      </c>
      <c r="G94" s="19"/>
      <c r="H94" s="94"/>
      <c r="I94" s="19"/>
      <c r="J94" s="50" t="s">
        <v>545</v>
      </c>
      <c r="K94" s="50" t="s">
        <v>546</v>
      </c>
    </row>
    <row r="95" spans="1:11" ht="56.25">
      <c r="A95" s="113" t="s">
        <v>316</v>
      </c>
      <c r="B95" s="211" t="s">
        <v>104</v>
      </c>
      <c r="C95" s="213">
        <v>2010</v>
      </c>
      <c r="D95" s="212">
        <v>8000</v>
      </c>
      <c r="E95" s="344">
        <v>1</v>
      </c>
      <c r="F95" s="341">
        <v>40219</v>
      </c>
      <c r="G95" s="19"/>
      <c r="H95" s="94"/>
      <c r="I95" s="19"/>
      <c r="J95" s="50" t="s">
        <v>545</v>
      </c>
      <c r="K95" s="50" t="s">
        <v>546</v>
      </c>
    </row>
    <row r="96" spans="1:11" ht="56.25">
      <c r="A96" s="113" t="s">
        <v>317</v>
      </c>
      <c r="B96" s="211" t="s">
        <v>105</v>
      </c>
      <c r="C96" s="213">
        <v>2010</v>
      </c>
      <c r="D96" s="212">
        <v>6000</v>
      </c>
      <c r="E96" s="344">
        <v>1</v>
      </c>
      <c r="F96" s="341">
        <v>40219</v>
      </c>
      <c r="G96" s="19"/>
      <c r="H96" s="94"/>
      <c r="I96" s="19"/>
      <c r="J96" s="50" t="s">
        <v>545</v>
      </c>
      <c r="K96" s="50" t="s">
        <v>546</v>
      </c>
    </row>
    <row r="97" spans="1:11" ht="56.25">
      <c r="A97" s="113" t="s">
        <v>318</v>
      </c>
      <c r="B97" s="211" t="s">
        <v>106</v>
      </c>
      <c r="C97" s="213">
        <v>2010</v>
      </c>
      <c r="D97" s="212">
        <v>11000</v>
      </c>
      <c r="E97" s="344">
        <v>1</v>
      </c>
      <c r="F97" s="341">
        <v>40219</v>
      </c>
      <c r="G97" s="19"/>
      <c r="H97" s="94"/>
      <c r="I97" s="19"/>
      <c r="J97" s="50" t="s">
        <v>545</v>
      </c>
      <c r="K97" s="50" t="s">
        <v>546</v>
      </c>
    </row>
    <row r="98" spans="1:11" ht="56.25">
      <c r="A98" s="113" t="s">
        <v>319</v>
      </c>
      <c r="B98" s="211" t="s">
        <v>107</v>
      </c>
      <c r="C98" s="213">
        <v>2010</v>
      </c>
      <c r="D98" s="212">
        <v>4000</v>
      </c>
      <c r="E98" s="344">
        <v>1</v>
      </c>
      <c r="F98" s="341">
        <v>40219</v>
      </c>
      <c r="G98" s="19"/>
      <c r="H98" s="94"/>
      <c r="I98" s="19"/>
      <c r="J98" s="50" t="s">
        <v>545</v>
      </c>
      <c r="K98" s="50" t="s">
        <v>546</v>
      </c>
    </row>
    <row r="99" spans="1:11" ht="56.25">
      <c r="A99" s="113" t="s">
        <v>320</v>
      </c>
      <c r="B99" s="211" t="s">
        <v>108</v>
      </c>
      <c r="C99" s="213">
        <v>2010</v>
      </c>
      <c r="D99" s="212">
        <v>5000</v>
      </c>
      <c r="E99" s="344">
        <v>1</v>
      </c>
      <c r="F99" s="341">
        <v>40219</v>
      </c>
      <c r="G99" s="19"/>
      <c r="H99" s="94"/>
      <c r="I99" s="19"/>
      <c r="J99" s="50" t="s">
        <v>545</v>
      </c>
      <c r="K99" s="50" t="s">
        <v>546</v>
      </c>
    </row>
    <row r="100" spans="1:11" ht="56.25">
      <c r="A100" s="113" t="s">
        <v>321</v>
      </c>
      <c r="B100" s="211" t="s">
        <v>109</v>
      </c>
      <c r="C100" s="213">
        <v>2010</v>
      </c>
      <c r="D100" s="212">
        <v>6000</v>
      </c>
      <c r="E100" s="344">
        <v>1</v>
      </c>
      <c r="F100" s="341">
        <v>40219</v>
      </c>
      <c r="G100" s="19"/>
      <c r="H100" s="94"/>
      <c r="I100" s="19"/>
      <c r="J100" s="50" t="s">
        <v>545</v>
      </c>
      <c r="K100" s="50" t="s">
        <v>546</v>
      </c>
    </row>
    <row r="101" spans="1:11" ht="22.5">
      <c r="A101" s="113" t="s">
        <v>322</v>
      </c>
      <c r="B101" s="211" t="s">
        <v>110</v>
      </c>
      <c r="C101" s="213">
        <v>2010</v>
      </c>
      <c r="D101" s="212">
        <f>2600-2600</f>
        <v>0</v>
      </c>
      <c r="E101" s="344">
        <v>1</v>
      </c>
      <c r="F101" s="341"/>
      <c r="G101" s="215">
        <v>40234</v>
      </c>
      <c r="H101" s="50"/>
      <c r="I101" s="50" t="s">
        <v>548</v>
      </c>
      <c r="J101" s="50" t="s">
        <v>547</v>
      </c>
      <c r="K101" s="50"/>
    </row>
    <row r="102" spans="1:11" ht="22.5">
      <c r="A102" s="113" t="s">
        <v>323</v>
      </c>
      <c r="B102" s="211" t="s">
        <v>111</v>
      </c>
      <c r="C102" s="213">
        <v>2010</v>
      </c>
      <c r="D102" s="212">
        <f>25500-25500</f>
        <v>0</v>
      </c>
      <c r="E102" s="344">
        <v>1</v>
      </c>
      <c r="F102" s="341"/>
      <c r="G102" s="215">
        <v>40234</v>
      </c>
      <c r="H102" s="50"/>
      <c r="I102" s="50" t="s">
        <v>548</v>
      </c>
      <c r="J102" s="50" t="s">
        <v>547</v>
      </c>
      <c r="K102" s="50"/>
    </row>
    <row r="103" spans="1:11" ht="22.5">
      <c r="A103" s="113" t="s">
        <v>324</v>
      </c>
      <c r="B103" s="211" t="s">
        <v>112</v>
      </c>
      <c r="C103" s="213">
        <v>2010</v>
      </c>
      <c r="D103" s="212">
        <f>13000-13000</f>
        <v>0</v>
      </c>
      <c r="E103" s="344">
        <v>1</v>
      </c>
      <c r="F103" s="341"/>
      <c r="G103" s="215">
        <v>40234</v>
      </c>
      <c r="H103" s="50"/>
      <c r="I103" s="50" t="s">
        <v>548</v>
      </c>
      <c r="J103" s="50" t="s">
        <v>547</v>
      </c>
      <c r="K103" s="50"/>
    </row>
    <row r="104" spans="1:11" ht="22.5">
      <c r="A104" s="113" t="s">
        <v>325</v>
      </c>
      <c r="B104" s="211" t="s">
        <v>113</v>
      </c>
      <c r="C104" s="213">
        <v>2010</v>
      </c>
      <c r="D104" s="212">
        <f>4100-4100</f>
        <v>0</v>
      </c>
      <c r="E104" s="344">
        <v>1</v>
      </c>
      <c r="F104" s="341"/>
      <c r="G104" s="215">
        <v>40234</v>
      </c>
      <c r="H104" s="50"/>
      <c r="I104" s="50" t="s">
        <v>548</v>
      </c>
      <c r="J104" s="50" t="s">
        <v>547</v>
      </c>
      <c r="K104" s="50"/>
    </row>
    <row r="105" spans="1:11" ht="22.5">
      <c r="A105" s="113" t="s">
        <v>326</v>
      </c>
      <c r="B105" s="211" t="s">
        <v>114</v>
      </c>
      <c r="C105" s="213">
        <v>2010</v>
      </c>
      <c r="D105" s="212">
        <f>2750-2750</f>
        <v>0</v>
      </c>
      <c r="E105" s="344">
        <v>1</v>
      </c>
      <c r="F105" s="341"/>
      <c r="G105" s="215">
        <v>40234</v>
      </c>
      <c r="H105" s="50"/>
      <c r="I105" s="50" t="s">
        <v>548</v>
      </c>
      <c r="J105" s="50" t="s">
        <v>547</v>
      </c>
      <c r="K105" s="50"/>
    </row>
    <row r="106" spans="1:11" ht="33.75">
      <c r="A106" s="113" t="s">
        <v>327</v>
      </c>
      <c r="B106" s="211" t="s">
        <v>115</v>
      </c>
      <c r="C106" s="213">
        <v>2010</v>
      </c>
      <c r="D106" s="212">
        <v>72000</v>
      </c>
      <c r="E106" s="344">
        <v>1</v>
      </c>
      <c r="F106" s="341">
        <v>40234</v>
      </c>
      <c r="G106" s="215"/>
      <c r="H106" s="94"/>
      <c r="I106" s="19"/>
      <c r="J106" s="211" t="s">
        <v>1693</v>
      </c>
      <c r="K106" s="94"/>
    </row>
    <row r="107" spans="1:11" ht="33.75">
      <c r="A107" s="113" t="s">
        <v>328</v>
      </c>
      <c r="B107" s="211" t="s">
        <v>116</v>
      </c>
      <c r="C107" s="213">
        <v>2010</v>
      </c>
      <c r="D107" s="212">
        <v>9000</v>
      </c>
      <c r="E107" s="344">
        <v>1</v>
      </c>
      <c r="F107" s="341">
        <v>40234</v>
      </c>
      <c r="G107" s="215"/>
      <c r="H107" s="94"/>
      <c r="I107" s="19"/>
      <c r="J107" s="211" t="s">
        <v>1693</v>
      </c>
      <c r="K107" s="94"/>
    </row>
    <row r="108" spans="1:11" ht="33.75">
      <c r="A108" s="113" t="s">
        <v>329</v>
      </c>
      <c r="B108" s="211" t="s">
        <v>117</v>
      </c>
      <c r="C108" s="213">
        <v>2010</v>
      </c>
      <c r="D108" s="212">
        <v>9000</v>
      </c>
      <c r="E108" s="344">
        <v>1</v>
      </c>
      <c r="F108" s="341">
        <v>40234</v>
      </c>
      <c r="G108" s="215"/>
      <c r="H108" s="94"/>
      <c r="I108" s="19"/>
      <c r="J108" s="211" t="s">
        <v>1693</v>
      </c>
      <c r="K108" s="94"/>
    </row>
    <row r="109" spans="1:11" ht="33.75">
      <c r="A109" s="113" t="s">
        <v>330</v>
      </c>
      <c r="B109" s="211" t="s">
        <v>118</v>
      </c>
      <c r="C109" s="213">
        <v>2010</v>
      </c>
      <c r="D109" s="212">
        <v>146224</v>
      </c>
      <c r="E109" s="344">
        <v>1</v>
      </c>
      <c r="F109" s="341">
        <v>40241</v>
      </c>
      <c r="G109" s="215"/>
      <c r="H109" s="94"/>
      <c r="I109" s="19"/>
      <c r="J109" s="211" t="s">
        <v>1693</v>
      </c>
      <c r="K109" s="94"/>
    </row>
    <row r="110" spans="1:11" ht="33.75">
      <c r="A110" s="113" t="s">
        <v>331</v>
      </c>
      <c r="B110" s="211" t="s">
        <v>119</v>
      </c>
      <c r="C110" s="213">
        <v>2010</v>
      </c>
      <c r="D110" s="212">
        <v>32200</v>
      </c>
      <c r="E110" s="344">
        <v>1</v>
      </c>
      <c r="F110" s="341">
        <v>40311</v>
      </c>
      <c r="G110" s="215"/>
      <c r="H110" s="94"/>
      <c r="I110" s="19"/>
      <c r="J110" s="211" t="s">
        <v>1693</v>
      </c>
      <c r="K110" s="94"/>
    </row>
    <row r="111" spans="1:11" ht="33.75">
      <c r="A111" s="113" t="s">
        <v>332</v>
      </c>
      <c r="B111" s="211" t="s">
        <v>120</v>
      </c>
      <c r="C111" s="213">
        <v>2010</v>
      </c>
      <c r="D111" s="212">
        <v>20139</v>
      </c>
      <c r="E111" s="344">
        <v>1</v>
      </c>
      <c r="F111" s="341">
        <v>40311</v>
      </c>
      <c r="G111" s="215"/>
      <c r="H111" s="94"/>
      <c r="I111" s="19"/>
      <c r="J111" s="211" t="s">
        <v>1693</v>
      </c>
      <c r="K111" s="94"/>
    </row>
    <row r="112" spans="1:11" ht="33.75">
      <c r="A112" s="113" t="s">
        <v>333</v>
      </c>
      <c r="B112" s="211" t="s">
        <v>121</v>
      </c>
      <c r="C112" s="213">
        <v>2010</v>
      </c>
      <c r="D112" s="212">
        <v>11169.16</v>
      </c>
      <c r="E112" s="344">
        <v>1</v>
      </c>
      <c r="F112" s="341">
        <v>40311</v>
      </c>
      <c r="G112" s="215"/>
      <c r="H112" s="94"/>
      <c r="I112" s="19"/>
      <c r="J112" s="211" t="s">
        <v>1693</v>
      </c>
      <c r="K112" s="94"/>
    </row>
    <row r="113" spans="1:11" ht="33.75">
      <c r="A113" s="113" t="s">
        <v>334</v>
      </c>
      <c r="B113" s="211" t="s">
        <v>122</v>
      </c>
      <c r="C113" s="213">
        <v>2010</v>
      </c>
      <c r="D113" s="212">
        <v>8376.84</v>
      </c>
      <c r="E113" s="344">
        <v>1</v>
      </c>
      <c r="F113" s="341">
        <v>40311</v>
      </c>
      <c r="G113" s="215"/>
      <c r="H113" s="94"/>
      <c r="I113" s="19"/>
      <c r="J113" s="211" t="s">
        <v>1693</v>
      </c>
      <c r="K113" s="94"/>
    </row>
    <row r="114" spans="1:11" ht="33.75">
      <c r="A114" s="113" t="s">
        <v>335</v>
      </c>
      <c r="B114" s="211" t="s">
        <v>123</v>
      </c>
      <c r="C114" s="213">
        <v>2010</v>
      </c>
      <c r="D114" s="212">
        <v>15400</v>
      </c>
      <c r="E114" s="344">
        <v>1</v>
      </c>
      <c r="F114" s="341">
        <v>40311</v>
      </c>
      <c r="G114" s="215"/>
      <c r="H114" s="94"/>
      <c r="I114" s="19"/>
      <c r="J114" s="211" t="s">
        <v>1693</v>
      </c>
      <c r="K114" s="94"/>
    </row>
    <row r="115" spans="1:11" ht="33.75">
      <c r="A115" s="113" t="s">
        <v>336</v>
      </c>
      <c r="B115" s="211" t="s">
        <v>124</v>
      </c>
      <c r="C115" s="213">
        <v>2010</v>
      </c>
      <c r="D115" s="212">
        <v>4523.16</v>
      </c>
      <c r="E115" s="344">
        <v>1</v>
      </c>
      <c r="F115" s="341">
        <v>40311</v>
      </c>
      <c r="G115" s="215"/>
      <c r="H115" s="94"/>
      <c r="I115" s="19"/>
      <c r="J115" s="211" t="s">
        <v>1693</v>
      </c>
      <c r="K115" s="94"/>
    </row>
    <row r="116" spans="1:11" ht="33.75">
      <c r="A116" s="113" t="s">
        <v>337</v>
      </c>
      <c r="B116" s="211" t="s">
        <v>125</v>
      </c>
      <c r="C116" s="213">
        <v>2010</v>
      </c>
      <c r="D116" s="212">
        <v>753.84</v>
      </c>
      <c r="E116" s="344">
        <v>1</v>
      </c>
      <c r="F116" s="341">
        <v>40311</v>
      </c>
      <c r="G116" s="215"/>
      <c r="H116" s="94"/>
      <c r="I116" s="19"/>
      <c r="J116" s="211" t="s">
        <v>1693</v>
      </c>
      <c r="K116" s="94"/>
    </row>
    <row r="117" spans="1:11" ht="33.75">
      <c r="A117" s="113" t="s">
        <v>338</v>
      </c>
      <c r="B117" s="211" t="s">
        <v>126</v>
      </c>
      <c r="C117" s="213">
        <v>2010</v>
      </c>
      <c r="D117" s="212">
        <v>13200</v>
      </c>
      <c r="E117" s="344">
        <v>1</v>
      </c>
      <c r="F117" s="341">
        <v>40311</v>
      </c>
      <c r="G117" s="215"/>
      <c r="H117" s="94"/>
      <c r="I117" s="19"/>
      <c r="J117" s="211" t="s">
        <v>1693</v>
      </c>
      <c r="K117" s="94"/>
    </row>
    <row r="118" spans="1:11" ht="33.75">
      <c r="A118" s="113" t="s">
        <v>339</v>
      </c>
      <c r="B118" s="211" t="s">
        <v>127</v>
      </c>
      <c r="C118" s="213">
        <v>2010</v>
      </c>
      <c r="D118" s="212">
        <v>9100</v>
      </c>
      <c r="E118" s="344">
        <v>1</v>
      </c>
      <c r="F118" s="341">
        <v>40311</v>
      </c>
      <c r="G118" s="215"/>
      <c r="H118" s="94"/>
      <c r="I118" s="19"/>
      <c r="J118" s="211" t="s">
        <v>1693</v>
      </c>
      <c r="K118" s="94"/>
    </row>
    <row r="119" spans="1:11" ht="33.75">
      <c r="A119" s="113" t="s">
        <v>340</v>
      </c>
      <c r="B119" s="211" t="s">
        <v>128</v>
      </c>
      <c r="C119" s="213">
        <v>2010</v>
      </c>
      <c r="D119" s="212">
        <v>4500</v>
      </c>
      <c r="E119" s="344">
        <v>1</v>
      </c>
      <c r="F119" s="341">
        <v>40311</v>
      </c>
      <c r="G119" s="215"/>
      <c r="H119" s="94"/>
      <c r="I119" s="19"/>
      <c r="J119" s="211" t="s">
        <v>1693</v>
      </c>
      <c r="K119" s="94"/>
    </row>
    <row r="120" spans="1:11" ht="33.75">
      <c r="A120" s="113" t="s">
        <v>341</v>
      </c>
      <c r="B120" s="211" t="s">
        <v>129</v>
      </c>
      <c r="C120" s="213">
        <v>2010</v>
      </c>
      <c r="D120" s="212">
        <v>58377</v>
      </c>
      <c r="E120" s="344">
        <v>1</v>
      </c>
      <c r="F120" s="341">
        <v>40311</v>
      </c>
      <c r="G120" s="215"/>
      <c r="H120" s="94"/>
      <c r="I120" s="19"/>
      <c r="J120" s="211" t="s">
        <v>1693</v>
      </c>
      <c r="K120" s="94"/>
    </row>
    <row r="121" spans="1:11" ht="33.75">
      <c r="A121" s="113" t="s">
        <v>342</v>
      </c>
      <c r="B121" s="211" t="s">
        <v>130</v>
      </c>
      <c r="C121" s="213">
        <v>2010</v>
      </c>
      <c r="D121" s="212">
        <v>68000</v>
      </c>
      <c r="E121" s="344">
        <v>1</v>
      </c>
      <c r="F121" s="341">
        <v>40336</v>
      </c>
      <c r="G121" s="215"/>
      <c r="H121" s="94"/>
      <c r="I121" s="19"/>
      <c r="J121" s="211" t="s">
        <v>1693</v>
      </c>
      <c r="K121" s="94"/>
    </row>
    <row r="122" spans="1:11" ht="33.75">
      <c r="A122" s="113" t="s">
        <v>343</v>
      </c>
      <c r="B122" s="211" t="s">
        <v>132</v>
      </c>
      <c r="C122" s="213">
        <v>2010</v>
      </c>
      <c r="D122" s="212">
        <v>22639</v>
      </c>
      <c r="E122" s="344">
        <v>1</v>
      </c>
      <c r="F122" s="341">
        <v>40388</v>
      </c>
      <c r="G122" s="215"/>
      <c r="H122" s="94"/>
      <c r="I122" s="19"/>
      <c r="J122" s="211" t="s">
        <v>1693</v>
      </c>
      <c r="K122" s="94"/>
    </row>
    <row r="123" spans="1:11" ht="33.75">
      <c r="A123" s="113" t="s">
        <v>344</v>
      </c>
      <c r="B123" s="211" t="s">
        <v>134</v>
      </c>
      <c r="C123" s="213">
        <v>2010</v>
      </c>
      <c r="D123" s="212">
        <v>16979</v>
      </c>
      <c r="E123" s="344">
        <v>1</v>
      </c>
      <c r="F123" s="341">
        <v>40388</v>
      </c>
      <c r="G123" s="215"/>
      <c r="H123" s="94"/>
      <c r="I123" s="19"/>
      <c r="J123" s="211" t="s">
        <v>1693</v>
      </c>
      <c r="K123" s="94"/>
    </row>
    <row r="124" spans="1:11" ht="33.75">
      <c r="A124" s="113" t="s">
        <v>345</v>
      </c>
      <c r="B124" s="211" t="s">
        <v>135</v>
      </c>
      <c r="C124" s="213">
        <v>2010</v>
      </c>
      <c r="D124" s="212">
        <v>12735</v>
      </c>
      <c r="E124" s="344">
        <v>1</v>
      </c>
      <c r="F124" s="341">
        <v>40388</v>
      </c>
      <c r="G124" s="215"/>
      <c r="H124" s="94"/>
      <c r="I124" s="19"/>
      <c r="J124" s="211" t="s">
        <v>1693</v>
      </c>
      <c r="K124" s="94"/>
    </row>
    <row r="125" spans="1:11" ht="33.75">
      <c r="A125" s="113" t="s">
        <v>346</v>
      </c>
      <c r="B125" s="211" t="s">
        <v>136</v>
      </c>
      <c r="C125" s="213">
        <v>2010</v>
      </c>
      <c r="D125" s="212">
        <v>14149</v>
      </c>
      <c r="E125" s="344">
        <v>1</v>
      </c>
      <c r="F125" s="341">
        <v>40388</v>
      </c>
      <c r="G125" s="215"/>
      <c r="H125" s="94"/>
      <c r="I125" s="19"/>
      <c r="J125" s="211" t="s">
        <v>1693</v>
      </c>
      <c r="K125" s="94"/>
    </row>
    <row r="126" spans="1:11" ht="33.75">
      <c r="A126" s="113" t="s">
        <v>347</v>
      </c>
      <c r="B126" s="211" t="s">
        <v>137</v>
      </c>
      <c r="C126" s="213">
        <v>2010</v>
      </c>
      <c r="D126" s="212">
        <v>90000</v>
      </c>
      <c r="E126" s="344">
        <v>1</v>
      </c>
      <c r="F126" s="341">
        <v>40388</v>
      </c>
      <c r="G126" s="215"/>
      <c r="H126" s="94"/>
      <c r="I126" s="19"/>
      <c r="J126" s="211" t="s">
        <v>1693</v>
      </c>
      <c r="K126" s="94"/>
    </row>
    <row r="127" spans="1:11" ht="33.75">
      <c r="A127" s="113" t="s">
        <v>348</v>
      </c>
      <c r="B127" s="211" t="s">
        <v>138</v>
      </c>
      <c r="C127" s="213">
        <v>2010</v>
      </c>
      <c r="D127" s="212">
        <v>8000</v>
      </c>
      <c r="E127" s="344">
        <v>1</v>
      </c>
      <c r="F127" s="341">
        <v>40388</v>
      </c>
      <c r="G127" s="215"/>
      <c r="H127" s="94"/>
      <c r="I127" s="19"/>
      <c r="J127" s="211" t="s">
        <v>1693</v>
      </c>
      <c r="K127" s="94"/>
    </row>
    <row r="128" spans="1:11" ht="33.75">
      <c r="A128" s="113" t="s">
        <v>349</v>
      </c>
      <c r="B128" s="211" t="s">
        <v>139</v>
      </c>
      <c r="C128" s="213">
        <v>2010</v>
      </c>
      <c r="D128" s="212">
        <v>8000</v>
      </c>
      <c r="E128" s="344">
        <v>1</v>
      </c>
      <c r="F128" s="341">
        <v>40388</v>
      </c>
      <c r="G128" s="215"/>
      <c r="H128" s="94"/>
      <c r="I128" s="19"/>
      <c r="J128" s="211" t="s">
        <v>1693</v>
      </c>
      <c r="K128" s="94"/>
    </row>
    <row r="129" spans="1:11" ht="33.75">
      <c r="A129" s="113" t="s">
        <v>350</v>
      </c>
      <c r="B129" s="211" t="s">
        <v>140</v>
      </c>
      <c r="C129" s="213">
        <v>2010</v>
      </c>
      <c r="D129" s="212">
        <v>8000</v>
      </c>
      <c r="E129" s="344">
        <v>1</v>
      </c>
      <c r="F129" s="341">
        <v>40394</v>
      </c>
      <c r="G129" s="215"/>
      <c r="H129" s="94"/>
      <c r="I129" s="19"/>
      <c r="J129" s="211" t="s">
        <v>1693</v>
      </c>
      <c r="K129" s="94"/>
    </row>
    <row r="130" spans="1:11" ht="33.75">
      <c r="A130" s="113" t="s">
        <v>351</v>
      </c>
      <c r="B130" s="211" t="s">
        <v>141</v>
      </c>
      <c r="C130" s="213">
        <v>2010</v>
      </c>
      <c r="D130" s="212">
        <v>8000</v>
      </c>
      <c r="E130" s="344">
        <v>1</v>
      </c>
      <c r="F130" s="341">
        <v>40395</v>
      </c>
      <c r="G130" s="215"/>
      <c r="H130" s="94"/>
      <c r="I130" s="19"/>
      <c r="J130" s="211" t="s">
        <v>1693</v>
      </c>
      <c r="K130" s="94"/>
    </row>
    <row r="131" spans="1:11" ht="33.75">
      <c r="A131" s="113" t="s">
        <v>352</v>
      </c>
      <c r="B131" s="211" t="s">
        <v>144</v>
      </c>
      <c r="C131" s="213">
        <v>2010</v>
      </c>
      <c r="D131" s="212">
        <v>50000</v>
      </c>
      <c r="E131" s="344">
        <v>1</v>
      </c>
      <c r="F131" s="341">
        <v>40525</v>
      </c>
      <c r="G131" s="215"/>
      <c r="H131" s="94"/>
      <c r="I131" s="19"/>
      <c r="J131" s="211" t="s">
        <v>1693</v>
      </c>
      <c r="K131" s="94"/>
    </row>
    <row r="132" spans="1:11" ht="33.75">
      <c r="A132" s="113" t="s">
        <v>353</v>
      </c>
      <c r="B132" s="211" t="s">
        <v>145</v>
      </c>
      <c r="C132" s="213">
        <v>2010</v>
      </c>
      <c r="D132" s="212">
        <v>99900</v>
      </c>
      <c r="E132" s="344">
        <v>1</v>
      </c>
      <c r="F132" s="341">
        <v>40525</v>
      </c>
      <c r="G132" s="215"/>
      <c r="H132" s="94"/>
      <c r="I132" s="19"/>
      <c r="J132" s="211" t="s">
        <v>1693</v>
      </c>
      <c r="K132" s="94"/>
    </row>
    <row r="133" spans="1:11" ht="33.75">
      <c r="A133" s="113" t="s">
        <v>354</v>
      </c>
      <c r="B133" s="211" t="s">
        <v>146</v>
      </c>
      <c r="C133" s="213">
        <v>2010</v>
      </c>
      <c r="D133" s="212">
        <v>20000</v>
      </c>
      <c r="E133" s="344">
        <v>1</v>
      </c>
      <c r="F133" s="341">
        <v>40525</v>
      </c>
      <c r="G133" s="215"/>
      <c r="H133" s="94"/>
      <c r="I133" s="19"/>
      <c r="J133" s="211" t="s">
        <v>1693</v>
      </c>
      <c r="K133" s="94"/>
    </row>
    <row r="134" spans="1:11" ht="33.75">
      <c r="A134" s="113" t="s">
        <v>355</v>
      </c>
      <c r="B134" s="211" t="s">
        <v>147</v>
      </c>
      <c r="C134" s="213">
        <v>2010</v>
      </c>
      <c r="D134" s="212">
        <v>10000</v>
      </c>
      <c r="E134" s="344">
        <v>1</v>
      </c>
      <c r="F134" s="341">
        <v>40525</v>
      </c>
      <c r="G134" s="215"/>
      <c r="H134" s="94"/>
      <c r="I134" s="19"/>
      <c r="J134" s="211" t="s">
        <v>1693</v>
      </c>
      <c r="K134" s="94"/>
    </row>
    <row r="135" spans="1:11" ht="33.75">
      <c r="A135" s="113" t="s">
        <v>356</v>
      </c>
      <c r="B135" s="211" t="s">
        <v>148</v>
      </c>
      <c r="C135" s="213">
        <v>2010</v>
      </c>
      <c r="D135" s="212">
        <v>4500</v>
      </c>
      <c r="E135" s="344">
        <v>1</v>
      </c>
      <c r="F135" s="341">
        <v>40525</v>
      </c>
      <c r="G135" s="215"/>
      <c r="H135" s="94"/>
      <c r="I135" s="19"/>
      <c r="J135" s="211" t="s">
        <v>1693</v>
      </c>
      <c r="K135" s="94"/>
    </row>
    <row r="136" spans="1:11" ht="33.75">
      <c r="A136" s="113" t="s">
        <v>357</v>
      </c>
      <c r="B136" s="211" t="s">
        <v>149</v>
      </c>
      <c r="C136" s="213">
        <v>2011</v>
      </c>
      <c r="D136" s="212">
        <v>45000</v>
      </c>
      <c r="E136" s="344">
        <v>1</v>
      </c>
      <c r="F136" s="341">
        <v>40525</v>
      </c>
      <c r="G136" s="215"/>
      <c r="H136" s="94"/>
      <c r="I136" s="19"/>
      <c r="J136" s="211" t="s">
        <v>1693</v>
      </c>
      <c r="K136" s="94"/>
    </row>
    <row r="137" spans="1:11" ht="33.75">
      <c r="A137" s="113" t="s">
        <v>358</v>
      </c>
      <c r="B137" s="211" t="s">
        <v>150</v>
      </c>
      <c r="C137" s="213">
        <v>2011</v>
      </c>
      <c r="D137" s="212">
        <v>20000</v>
      </c>
      <c r="E137" s="344">
        <v>1</v>
      </c>
      <c r="F137" s="341">
        <v>40525</v>
      </c>
      <c r="G137" s="215"/>
      <c r="H137" s="94"/>
      <c r="I137" s="19"/>
      <c r="J137" s="211" t="s">
        <v>1693</v>
      </c>
      <c r="K137" s="94"/>
    </row>
    <row r="138" spans="1:11" ht="33.75">
      <c r="A138" s="113" t="s">
        <v>359</v>
      </c>
      <c r="B138" s="211" t="s">
        <v>151</v>
      </c>
      <c r="C138" s="213">
        <v>2011</v>
      </c>
      <c r="D138" s="212">
        <v>10000</v>
      </c>
      <c r="E138" s="344">
        <v>1</v>
      </c>
      <c r="F138" s="341">
        <v>40525</v>
      </c>
      <c r="G138" s="215"/>
      <c r="H138" s="94"/>
      <c r="I138" s="19"/>
      <c r="J138" s="211" t="s">
        <v>1693</v>
      </c>
      <c r="K138" s="94"/>
    </row>
    <row r="139" spans="1:11" ht="33.75">
      <c r="A139" s="113" t="s">
        <v>360</v>
      </c>
      <c r="B139" s="211" t="s">
        <v>153</v>
      </c>
      <c r="C139" s="213">
        <v>2011</v>
      </c>
      <c r="D139" s="212">
        <v>7100</v>
      </c>
      <c r="E139" s="344">
        <v>1</v>
      </c>
      <c r="F139" s="341">
        <v>40557</v>
      </c>
      <c r="G139" s="215" t="s">
        <v>1719</v>
      </c>
      <c r="H139" s="94"/>
      <c r="I139" s="19" t="s">
        <v>1720</v>
      </c>
      <c r="J139" s="211" t="s">
        <v>1693</v>
      </c>
      <c r="K139" s="342">
        <v>41288</v>
      </c>
    </row>
    <row r="140" spans="1:11" ht="33.75">
      <c r="A140" s="113" t="s">
        <v>361</v>
      </c>
      <c r="B140" s="211" t="s">
        <v>154</v>
      </c>
      <c r="C140" s="213">
        <v>2011</v>
      </c>
      <c r="D140" s="212">
        <v>8920</v>
      </c>
      <c r="E140" s="344">
        <v>1</v>
      </c>
      <c r="F140" s="341">
        <v>40557</v>
      </c>
      <c r="G140" s="215" t="s">
        <v>1718</v>
      </c>
      <c r="H140" s="94"/>
      <c r="I140" s="19"/>
      <c r="J140" s="211" t="s">
        <v>1693</v>
      </c>
      <c r="K140" s="342">
        <v>41288</v>
      </c>
    </row>
    <row r="141" spans="1:11" ht="33.75">
      <c r="A141" s="113" t="s">
        <v>362</v>
      </c>
      <c r="B141" s="211" t="s">
        <v>155</v>
      </c>
      <c r="C141" s="213">
        <v>2011</v>
      </c>
      <c r="D141" s="212">
        <v>8180</v>
      </c>
      <c r="E141" s="343">
        <v>1</v>
      </c>
      <c r="F141" s="341">
        <v>40557</v>
      </c>
      <c r="G141" s="215" t="s">
        <v>1719</v>
      </c>
      <c r="H141" s="94"/>
      <c r="I141" s="19"/>
      <c r="J141" s="211" t="s">
        <v>1693</v>
      </c>
      <c r="K141" s="342">
        <v>41592</v>
      </c>
    </row>
    <row r="142" spans="1:11" ht="33.75">
      <c r="A142" s="113" t="s">
        <v>363</v>
      </c>
      <c r="B142" s="211" t="s">
        <v>156</v>
      </c>
      <c r="C142" s="213">
        <v>2011</v>
      </c>
      <c r="D142" s="212">
        <v>29384.9</v>
      </c>
      <c r="E142" s="343">
        <v>1</v>
      </c>
      <c r="F142" s="341"/>
      <c r="G142" s="215"/>
      <c r="H142" s="94"/>
      <c r="I142" s="19"/>
      <c r="J142" s="211" t="s">
        <v>1693</v>
      </c>
      <c r="K142" s="94"/>
    </row>
    <row r="143" spans="1:11" ht="33.75">
      <c r="A143" s="113" t="s">
        <v>364</v>
      </c>
      <c r="B143" s="211" t="s">
        <v>157</v>
      </c>
      <c r="C143" s="213">
        <v>2011</v>
      </c>
      <c r="D143" s="212">
        <v>26233.35</v>
      </c>
      <c r="E143" s="343">
        <v>1</v>
      </c>
      <c r="F143" s="341"/>
      <c r="G143" s="215"/>
      <c r="H143" s="94"/>
      <c r="I143" s="19"/>
      <c r="J143" s="211" t="s">
        <v>1693</v>
      </c>
      <c r="K143" s="94"/>
    </row>
    <row r="144" spans="1:11" ht="33.75">
      <c r="A144" s="113" t="s">
        <v>365</v>
      </c>
      <c r="B144" s="211" t="s">
        <v>158</v>
      </c>
      <c r="C144" s="213">
        <v>2011</v>
      </c>
      <c r="D144" s="212">
        <v>26233.35</v>
      </c>
      <c r="E144" s="343">
        <v>1</v>
      </c>
      <c r="F144" s="341"/>
      <c r="G144" s="215"/>
      <c r="H144" s="94"/>
      <c r="I144" s="19"/>
      <c r="J144" s="211" t="s">
        <v>1693</v>
      </c>
      <c r="K144" s="94"/>
    </row>
    <row r="145" spans="1:11" ht="33.75">
      <c r="A145" s="113" t="s">
        <v>366</v>
      </c>
      <c r="B145" s="211" t="s">
        <v>159</v>
      </c>
      <c r="C145" s="213">
        <v>2011</v>
      </c>
      <c r="D145" s="212">
        <v>38220</v>
      </c>
      <c r="E145" s="343">
        <v>1</v>
      </c>
      <c r="F145" s="341">
        <v>40694</v>
      </c>
      <c r="G145" s="215"/>
      <c r="H145" s="94"/>
      <c r="I145" s="19"/>
      <c r="J145" s="211" t="s">
        <v>1693</v>
      </c>
      <c r="K145" s="94"/>
    </row>
    <row r="146" spans="1:11" ht="33.75">
      <c r="A146" s="113" t="s">
        <v>367</v>
      </c>
      <c r="B146" s="211" t="s">
        <v>160</v>
      </c>
      <c r="C146" s="213">
        <v>2011</v>
      </c>
      <c r="D146" s="212">
        <v>9555</v>
      </c>
      <c r="E146" s="343">
        <v>1</v>
      </c>
      <c r="F146" s="341">
        <v>40694</v>
      </c>
      <c r="G146" s="215"/>
      <c r="H146" s="94"/>
      <c r="I146" s="19"/>
      <c r="J146" s="211" t="s">
        <v>1693</v>
      </c>
      <c r="K146" s="94"/>
    </row>
    <row r="147" spans="1:11" ht="33.75">
      <c r="A147" s="113" t="s">
        <v>368</v>
      </c>
      <c r="B147" s="211" t="s">
        <v>161</v>
      </c>
      <c r="C147" s="213">
        <v>2011</v>
      </c>
      <c r="D147" s="212">
        <v>9555</v>
      </c>
      <c r="E147" s="343">
        <v>1</v>
      </c>
      <c r="F147" s="341">
        <v>40694</v>
      </c>
      <c r="G147" s="215"/>
      <c r="H147" s="94"/>
      <c r="I147" s="19"/>
      <c r="J147" s="211" t="s">
        <v>1693</v>
      </c>
      <c r="K147" s="94"/>
    </row>
    <row r="148" spans="1:11" ht="33.75">
      <c r="A148" s="113" t="s">
        <v>369</v>
      </c>
      <c r="B148" s="211" t="s">
        <v>162</v>
      </c>
      <c r="C148" s="213">
        <v>2011</v>
      </c>
      <c r="D148" s="212">
        <v>9555</v>
      </c>
      <c r="E148" s="343">
        <v>1</v>
      </c>
      <c r="F148" s="341">
        <v>40694</v>
      </c>
      <c r="G148" s="215"/>
      <c r="H148" s="94"/>
      <c r="I148" s="19"/>
      <c r="J148" s="211" t="s">
        <v>1693</v>
      </c>
      <c r="K148" s="94"/>
    </row>
    <row r="149" spans="1:11" ht="33.75">
      <c r="A149" s="113" t="s">
        <v>370</v>
      </c>
      <c r="B149" s="211" t="s">
        <v>163</v>
      </c>
      <c r="C149" s="213">
        <v>2011</v>
      </c>
      <c r="D149" s="212">
        <v>19110</v>
      </c>
      <c r="E149" s="343">
        <v>1</v>
      </c>
      <c r="F149" s="341">
        <v>40694</v>
      </c>
      <c r="G149" s="215"/>
      <c r="H149" s="94"/>
      <c r="I149" s="19"/>
      <c r="J149" s="211" t="s">
        <v>1693</v>
      </c>
      <c r="K149" s="94"/>
    </row>
    <row r="150" spans="1:11" ht="33.75">
      <c r="A150" s="113" t="s">
        <v>371</v>
      </c>
      <c r="B150" s="211" t="s">
        <v>164</v>
      </c>
      <c r="C150" s="213">
        <v>2011</v>
      </c>
      <c r="D150" s="212">
        <v>10000</v>
      </c>
      <c r="E150" s="343">
        <v>1</v>
      </c>
      <c r="F150" s="341">
        <v>40694</v>
      </c>
      <c r="G150" s="215"/>
      <c r="H150" s="94"/>
      <c r="I150" s="19"/>
      <c r="J150" s="211" t="s">
        <v>1693</v>
      </c>
      <c r="K150" s="94"/>
    </row>
    <row r="151" spans="1:11" ht="33.75">
      <c r="A151" s="113" t="s">
        <v>372</v>
      </c>
      <c r="B151" s="211" t="s">
        <v>165</v>
      </c>
      <c r="C151" s="213">
        <v>2011</v>
      </c>
      <c r="D151" s="212">
        <v>99680</v>
      </c>
      <c r="E151" s="343">
        <v>1</v>
      </c>
      <c r="F151" s="341">
        <v>40694</v>
      </c>
      <c r="G151" s="215"/>
      <c r="H151" s="94"/>
      <c r="I151" s="19"/>
      <c r="J151" s="211" t="s">
        <v>1693</v>
      </c>
      <c r="K151" s="94"/>
    </row>
    <row r="152" spans="1:11" ht="33.75">
      <c r="A152" s="113" t="s">
        <v>373</v>
      </c>
      <c r="B152" s="211" t="s">
        <v>166</v>
      </c>
      <c r="C152" s="213">
        <v>2011</v>
      </c>
      <c r="D152" s="212">
        <v>66600</v>
      </c>
      <c r="E152" s="343">
        <v>1</v>
      </c>
      <c r="F152" s="341">
        <v>40694</v>
      </c>
      <c r="G152" s="215"/>
      <c r="H152" s="94"/>
      <c r="I152" s="19"/>
      <c r="J152" s="211" t="s">
        <v>1693</v>
      </c>
      <c r="K152" s="94"/>
    </row>
    <row r="153" spans="1:11" ht="33.75">
      <c r="A153" s="113" t="s">
        <v>374</v>
      </c>
      <c r="B153" s="211" t="s">
        <v>167</v>
      </c>
      <c r="C153" s="213">
        <v>2011</v>
      </c>
      <c r="D153" s="212">
        <v>17915</v>
      </c>
      <c r="E153" s="343">
        <v>1</v>
      </c>
      <c r="F153" s="341">
        <v>40694</v>
      </c>
      <c r="G153" s="215"/>
      <c r="H153" s="94"/>
      <c r="I153" s="19"/>
      <c r="J153" s="211" t="s">
        <v>1693</v>
      </c>
      <c r="K153" s="94"/>
    </row>
    <row r="154" spans="1:11" ht="33.75">
      <c r="A154" s="113" t="s">
        <v>375</v>
      </c>
      <c r="B154" s="211" t="s">
        <v>168</v>
      </c>
      <c r="C154" s="213">
        <v>2011</v>
      </c>
      <c r="D154" s="212">
        <v>3993.6</v>
      </c>
      <c r="E154" s="343">
        <v>1</v>
      </c>
      <c r="F154" s="341">
        <v>40694</v>
      </c>
      <c r="G154" s="215"/>
      <c r="H154" s="94"/>
      <c r="I154" s="19"/>
      <c r="J154" s="211" t="s">
        <v>1693</v>
      </c>
      <c r="K154" s="94"/>
    </row>
    <row r="155" spans="1:11" ht="33.75">
      <c r="A155" s="113" t="s">
        <v>376</v>
      </c>
      <c r="B155" s="211" t="s">
        <v>169</v>
      </c>
      <c r="C155" s="213">
        <v>2011</v>
      </c>
      <c r="D155" s="212">
        <v>56496</v>
      </c>
      <c r="E155" s="343">
        <v>1</v>
      </c>
      <c r="F155" s="341">
        <v>40694</v>
      </c>
      <c r="G155" s="215"/>
      <c r="H155" s="94"/>
      <c r="I155" s="19"/>
      <c r="J155" s="211" t="s">
        <v>1693</v>
      </c>
      <c r="K155" s="94"/>
    </row>
    <row r="156" spans="1:11" ht="33.75">
      <c r="A156" s="113" t="s">
        <v>377</v>
      </c>
      <c r="B156" s="211" t="s">
        <v>170</v>
      </c>
      <c r="C156" s="213">
        <v>2011</v>
      </c>
      <c r="D156" s="212">
        <v>25776</v>
      </c>
      <c r="E156" s="343">
        <v>1</v>
      </c>
      <c r="F156" s="341">
        <v>40694</v>
      </c>
      <c r="G156" s="215"/>
      <c r="H156" s="94"/>
      <c r="I156" s="19"/>
      <c r="J156" s="211" t="s">
        <v>1693</v>
      </c>
      <c r="K156" s="94"/>
    </row>
    <row r="157" spans="1:11" ht="33.75">
      <c r="A157" s="113" t="s">
        <v>378</v>
      </c>
      <c r="B157" s="211" t="s">
        <v>171</v>
      </c>
      <c r="C157" s="213">
        <v>2011</v>
      </c>
      <c r="D157" s="212">
        <v>100752</v>
      </c>
      <c r="E157" s="343">
        <v>1</v>
      </c>
      <c r="F157" s="341">
        <v>40694</v>
      </c>
      <c r="G157" s="215"/>
      <c r="H157" s="94"/>
      <c r="I157" s="19"/>
      <c r="J157" s="211" t="s">
        <v>1693</v>
      </c>
      <c r="K157" s="94"/>
    </row>
    <row r="158" spans="1:11" ht="33.75">
      <c r="A158" s="113" t="s">
        <v>379</v>
      </c>
      <c r="B158" s="211" t="s">
        <v>172</v>
      </c>
      <c r="C158" s="213">
        <v>2011</v>
      </c>
      <c r="D158" s="212">
        <v>77676</v>
      </c>
      <c r="E158" s="343">
        <v>1</v>
      </c>
      <c r="F158" s="341"/>
      <c r="G158" s="215"/>
      <c r="H158" s="94"/>
      <c r="I158" s="19"/>
      <c r="J158" s="211" t="s">
        <v>1693</v>
      </c>
      <c r="K158" s="94"/>
    </row>
    <row r="159" spans="1:11" ht="33.75">
      <c r="A159" s="113" t="s">
        <v>380</v>
      </c>
      <c r="B159" s="211" t="s">
        <v>173</v>
      </c>
      <c r="C159" s="213">
        <v>2011</v>
      </c>
      <c r="D159" s="212">
        <v>46532</v>
      </c>
      <c r="E159" s="343">
        <v>1</v>
      </c>
      <c r="F159" s="341">
        <v>40753</v>
      </c>
      <c r="G159" s="215"/>
      <c r="H159" s="94"/>
      <c r="I159" s="19"/>
      <c r="J159" s="211" t="s">
        <v>1693</v>
      </c>
      <c r="K159" s="94"/>
    </row>
    <row r="160" spans="1:11" ht="33.75">
      <c r="A160" s="113" t="s">
        <v>381</v>
      </c>
      <c r="B160" s="211" t="s">
        <v>174</v>
      </c>
      <c r="C160" s="213">
        <v>2011</v>
      </c>
      <c r="D160" s="212">
        <v>20000</v>
      </c>
      <c r="E160" s="343">
        <v>1</v>
      </c>
      <c r="F160" s="341">
        <v>40753</v>
      </c>
      <c r="G160" s="215"/>
      <c r="H160" s="94"/>
      <c r="I160" s="19"/>
      <c r="J160" s="211" t="s">
        <v>1693</v>
      </c>
      <c r="K160" s="94"/>
    </row>
    <row r="161" spans="1:11" ht="33.75">
      <c r="A161" s="113" t="s">
        <v>382</v>
      </c>
      <c r="B161" s="211" t="s">
        <v>175</v>
      </c>
      <c r="C161" s="213">
        <v>2011</v>
      </c>
      <c r="D161" s="212">
        <v>31000</v>
      </c>
      <c r="E161" s="343">
        <v>1</v>
      </c>
      <c r="F161" s="341">
        <v>40753</v>
      </c>
      <c r="G161" s="215"/>
      <c r="H161" s="94"/>
      <c r="I161" s="19"/>
      <c r="J161" s="211" t="s">
        <v>1693</v>
      </c>
      <c r="K161" s="94"/>
    </row>
    <row r="162" spans="1:11" ht="33.75">
      <c r="A162" s="113" t="s">
        <v>383</v>
      </c>
      <c r="B162" s="211" t="s">
        <v>176</v>
      </c>
      <c r="C162" s="213">
        <v>2011</v>
      </c>
      <c r="D162" s="212">
        <v>22000</v>
      </c>
      <c r="E162" s="343">
        <v>1</v>
      </c>
      <c r="F162" s="341">
        <v>40753</v>
      </c>
      <c r="G162" s="215"/>
      <c r="H162" s="94"/>
      <c r="I162" s="19"/>
      <c r="J162" s="211" t="s">
        <v>1693</v>
      </c>
      <c r="K162" s="94"/>
    </row>
    <row r="163" spans="1:11" ht="33.75">
      <c r="A163" s="113" t="s">
        <v>384</v>
      </c>
      <c r="B163" s="211" t="s">
        <v>177</v>
      </c>
      <c r="C163" s="213">
        <v>2011</v>
      </c>
      <c r="D163" s="212">
        <v>34500</v>
      </c>
      <c r="E163" s="343">
        <v>1</v>
      </c>
      <c r="F163" s="341">
        <v>40767</v>
      </c>
      <c r="G163" s="215"/>
      <c r="H163" s="94"/>
      <c r="I163" s="19"/>
      <c r="J163" s="211" t="s">
        <v>1693</v>
      </c>
      <c r="K163" s="94"/>
    </row>
    <row r="164" spans="1:11" ht="33.75">
      <c r="A164" s="113" t="s">
        <v>385</v>
      </c>
      <c r="B164" s="211" t="s">
        <v>178</v>
      </c>
      <c r="C164" s="213">
        <v>2011</v>
      </c>
      <c r="D164" s="212">
        <v>40689</v>
      </c>
      <c r="E164" s="343">
        <v>1</v>
      </c>
      <c r="F164" s="341">
        <v>40786</v>
      </c>
      <c r="G164" s="215"/>
      <c r="H164" s="94"/>
      <c r="I164" s="19"/>
      <c r="J164" s="211" t="s">
        <v>1693</v>
      </c>
      <c r="K164" s="94"/>
    </row>
    <row r="165" spans="1:11" ht="33.75">
      <c r="A165" s="113" t="s">
        <v>386</v>
      </c>
      <c r="B165" s="211" t="s">
        <v>179</v>
      </c>
      <c r="C165" s="213">
        <v>2011</v>
      </c>
      <c r="D165" s="212">
        <v>35600</v>
      </c>
      <c r="E165" s="343">
        <v>1</v>
      </c>
      <c r="F165" s="341">
        <v>40786</v>
      </c>
      <c r="G165" s="215"/>
      <c r="H165" s="94"/>
      <c r="I165" s="19"/>
      <c r="J165" s="211" t="s">
        <v>1693</v>
      </c>
      <c r="K165" s="94"/>
    </row>
    <row r="166" spans="1:11" ht="33.75">
      <c r="A166" s="113" t="s">
        <v>387</v>
      </c>
      <c r="B166" s="211" t="s">
        <v>180</v>
      </c>
      <c r="C166" s="213">
        <v>2011</v>
      </c>
      <c r="D166" s="212">
        <v>100000</v>
      </c>
      <c r="E166" s="343">
        <v>1</v>
      </c>
      <c r="F166" s="341">
        <v>40786</v>
      </c>
      <c r="G166" s="215"/>
      <c r="H166" s="94"/>
      <c r="I166" s="19"/>
      <c r="J166" s="211" t="s">
        <v>1693</v>
      </c>
      <c r="K166" s="94"/>
    </row>
    <row r="167" spans="1:11" ht="33.75">
      <c r="A167" s="113" t="s">
        <v>388</v>
      </c>
      <c r="B167" s="211" t="s">
        <v>181</v>
      </c>
      <c r="C167" s="213">
        <v>2011</v>
      </c>
      <c r="D167" s="212">
        <v>36000</v>
      </c>
      <c r="E167" s="343">
        <v>1</v>
      </c>
      <c r="F167" s="341">
        <v>40786</v>
      </c>
      <c r="G167" s="215"/>
      <c r="H167" s="94"/>
      <c r="I167" s="19"/>
      <c r="J167" s="211" t="s">
        <v>1693</v>
      </c>
      <c r="K167" s="94"/>
    </row>
    <row r="168" spans="1:11" ht="33.75">
      <c r="A168" s="113" t="s">
        <v>389</v>
      </c>
      <c r="B168" s="211" t="s">
        <v>182</v>
      </c>
      <c r="C168" s="213">
        <v>2011</v>
      </c>
      <c r="D168" s="212">
        <v>21600</v>
      </c>
      <c r="E168" s="343">
        <v>1</v>
      </c>
      <c r="F168" s="341">
        <v>40786</v>
      </c>
      <c r="G168" s="215"/>
      <c r="H168" s="94"/>
      <c r="I168" s="19"/>
      <c r="J168" s="211" t="s">
        <v>1693</v>
      </c>
      <c r="K168" s="94"/>
    </row>
    <row r="169" spans="1:11" ht="56.25">
      <c r="A169" s="113" t="s">
        <v>390</v>
      </c>
      <c r="B169" s="211" t="s">
        <v>183</v>
      </c>
      <c r="C169" s="213">
        <v>2011</v>
      </c>
      <c r="D169" s="212">
        <v>50000</v>
      </c>
      <c r="E169" s="343">
        <v>1</v>
      </c>
      <c r="F169" s="341">
        <v>40904</v>
      </c>
      <c r="G169" s="215"/>
      <c r="H169" s="94"/>
      <c r="I169" s="19"/>
      <c r="J169" s="211" t="s">
        <v>1693</v>
      </c>
      <c r="K169" s="94"/>
    </row>
    <row r="170" spans="1:11" ht="33.75">
      <c r="A170" s="113" t="s">
        <v>391</v>
      </c>
      <c r="B170" s="211" t="s">
        <v>184</v>
      </c>
      <c r="C170" s="213">
        <v>2011</v>
      </c>
      <c r="D170" s="212">
        <v>42000</v>
      </c>
      <c r="E170" s="343">
        <v>1</v>
      </c>
      <c r="F170" s="341">
        <v>40907</v>
      </c>
      <c r="G170" s="215"/>
      <c r="H170" s="94"/>
      <c r="I170" s="19"/>
      <c r="J170" s="211" t="s">
        <v>1693</v>
      </c>
      <c r="K170" s="94"/>
    </row>
    <row r="171" spans="1:11" ht="33.75">
      <c r="A171" s="113" t="s">
        <v>392</v>
      </c>
      <c r="B171" s="211" t="s">
        <v>185</v>
      </c>
      <c r="C171" s="213">
        <v>2011</v>
      </c>
      <c r="D171" s="212">
        <v>657484</v>
      </c>
      <c r="E171" s="343">
        <v>1</v>
      </c>
      <c r="F171" s="341"/>
      <c r="G171" s="215"/>
      <c r="H171" s="94"/>
      <c r="I171" s="19"/>
      <c r="J171" s="211" t="s">
        <v>1693</v>
      </c>
      <c r="K171" s="94"/>
    </row>
    <row r="172" spans="1:11" ht="33.75">
      <c r="A172" s="113" t="s">
        <v>393</v>
      </c>
      <c r="B172" s="211" t="s">
        <v>186</v>
      </c>
      <c r="C172" s="213">
        <v>2011</v>
      </c>
      <c r="D172" s="212">
        <v>924322</v>
      </c>
      <c r="E172" s="343">
        <v>1</v>
      </c>
      <c r="F172" s="341"/>
      <c r="G172" s="215"/>
      <c r="H172" s="94"/>
      <c r="I172" s="19"/>
      <c r="J172" s="211" t="s">
        <v>1693</v>
      </c>
      <c r="K172" s="94"/>
    </row>
    <row r="173" spans="1:11" ht="33.75">
      <c r="A173" s="113" t="s">
        <v>394</v>
      </c>
      <c r="B173" s="211" t="s">
        <v>187</v>
      </c>
      <c r="C173" s="213">
        <v>2011</v>
      </c>
      <c r="D173" s="212">
        <v>735801</v>
      </c>
      <c r="E173" s="343">
        <v>1</v>
      </c>
      <c r="F173" s="341"/>
      <c r="G173" s="215"/>
      <c r="H173" s="94"/>
      <c r="I173" s="19"/>
      <c r="J173" s="211" t="s">
        <v>1693</v>
      </c>
      <c r="K173" s="94"/>
    </row>
    <row r="174" spans="1:11" ht="33.75">
      <c r="A174" s="113" t="s">
        <v>395</v>
      </c>
      <c r="B174" s="211" t="s">
        <v>188</v>
      </c>
      <c r="C174" s="213">
        <v>2011</v>
      </c>
      <c r="D174" s="212">
        <v>1626169</v>
      </c>
      <c r="E174" s="343">
        <v>1</v>
      </c>
      <c r="F174" s="341"/>
      <c r="G174" s="215"/>
      <c r="H174" s="94"/>
      <c r="I174" s="19"/>
      <c r="J174" s="211" t="s">
        <v>1693</v>
      </c>
      <c r="K174" s="94"/>
    </row>
    <row r="175" spans="1:11" ht="33.75">
      <c r="A175" s="113" t="s">
        <v>396</v>
      </c>
      <c r="B175" s="211" t="s">
        <v>189</v>
      </c>
      <c r="C175" s="213">
        <v>2011</v>
      </c>
      <c r="D175" s="212">
        <v>1283746</v>
      </c>
      <c r="E175" s="343">
        <v>1</v>
      </c>
      <c r="F175" s="341"/>
      <c r="G175" s="215"/>
      <c r="H175" s="94"/>
      <c r="I175" s="19"/>
      <c r="J175" s="211" t="s">
        <v>1693</v>
      </c>
      <c r="K175" s="94"/>
    </row>
    <row r="176" spans="1:11" ht="33.75">
      <c r="A176" s="113" t="s">
        <v>397</v>
      </c>
      <c r="B176" s="211" t="s">
        <v>190</v>
      </c>
      <c r="C176" s="213">
        <v>2011</v>
      </c>
      <c r="D176" s="212">
        <v>1417707</v>
      </c>
      <c r="E176" s="343">
        <v>1</v>
      </c>
      <c r="F176" s="341"/>
      <c r="G176" s="215"/>
      <c r="H176" s="94"/>
      <c r="I176" s="19"/>
      <c r="J176" s="211" t="s">
        <v>1693</v>
      </c>
      <c r="K176" s="94"/>
    </row>
    <row r="177" spans="1:11" ht="33.75">
      <c r="A177" s="113" t="s">
        <v>398</v>
      </c>
      <c r="B177" s="211" t="s">
        <v>191</v>
      </c>
      <c r="C177" s="213">
        <v>2011</v>
      </c>
      <c r="D177" s="212">
        <v>569122</v>
      </c>
      <c r="E177" s="343">
        <v>1</v>
      </c>
      <c r="F177" s="341"/>
      <c r="G177" s="215"/>
      <c r="H177" s="94"/>
      <c r="I177" s="19"/>
      <c r="J177" s="211" t="s">
        <v>1693</v>
      </c>
      <c r="K177" s="94"/>
    </row>
    <row r="178" spans="1:11" ht="33.75">
      <c r="A178" s="113" t="s">
        <v>399</v>
      </c>
      <c r="B178" s="211" t="s">
        <v>192</v>
      </c>
      <c r="C178" s="213">
        <v>2011</v>
      </c>
      <c r="D178" s="212">
        <v>278763</v>
      </c>
      <c r="E178" s="343">
        <v>1</v>
      </c>
      <c r="F178" s="341"/>
      <c r="G178" s="215"/>
      <c r="H178" s="94"/>
      <c r="I178" s="19"/>
      <c r="J178" s="211" t="s">
        <v>1693</v>
      </c>
      <c r="K178" s="94"/>
    </row>
    <row r="179" spans="1:11" ht="33.75">
      <c r="A179" s="113" t="s">
        <v>400</v>
      </c>
      <c r="B179" s="211" t="s">
        <v>193</v>
      </c>
      <c r="C179" s="213">
        <v>2012</v>
      </c>
      <c r="D179" s="212">
        <v>64565.02</v>
      </c>
      <c r="E179" s="343">
        <v>1</v>
      </c>
      <c r="F179" s="341">
        <v>41047</v>
      </c>
      <c r="G179" s="215"/>
      <c r="H179" s="50" t="s">
        <v>549</v>
      </c>
      <c r="I179" s="19"/>
      <c r="J179" s="211" t="s">
        <v>1693</v>
      </c>
      <c r="K179" s="94"/>
    </row>
    <row r="180" spans="1:11" ht="33.75">
      <c r="A180" s="113" t="s">
        <v>401</v>
      </c>
      <c r="B180" s="211" t="s">
        <v>194</v>
      </c>
      <c r="C180" s="213">
        <v>2012</v>
      </c>
      <c r="D180" s="212">
        <v>320000</v>
      </c>
      <c r="E180" s="343">
        <v>1</v>
      </c>
      <c r="F180" s="341">
        <v>41054</v>
      </c>
      <c r="G180" s="215"/>
      <c r="H180" s="50" t="s">
        <v>550</v>
      </c>
      <c r="I180" s="19"/>
      <c r="J180" s="211" t="s">
        <v>1693</v>
      </c>
      <c r="K180" s="94"/>
    </row>
    <row r="181" spans="1:11" ht="33.75">
      <c r="A181" s="113" t="s">
        <v>402</v>
      </c>
      <c r="B181" s="211" t="s">
        <v>195</v>
      </c>
      <c r="C181" s="213">
        <v>2012</v>
      </c>
      <c r="D181" s="212">
        <v>90000</v>
      </c>
      <c r="E181" s="343">
        <v>1</v>
      </c>
      <c r="F181" s="341">
        <v>41054</v>
      </c>
      <c r="G181" s="215"/>
      <c r="H181" s="50" t="s">
        <v>550</v>
      </c>
      <c r="I181" s="19"/>
      <c r="J181" s="211" t="s">
        <v>1693</v>
      </c>
      <c r="K181" s="94"/>
    </row>
    <row r="182" spans="1:11" ht="33.75">
      <c r="A182" s="113" t="s">
        <v>403</v>
      </c>
      <c r="B182" s="211" t="s">
        <v>196</v>
      </c>
      <c r="C182" s="213">
        <v>2012</v>
      </c>
      <c r="D182" s="212">
        <v>50000</v>
      </c>
      <c r="E182" s="343">
        <v>1</v>
      </c>
      <c r="F182" s="341">
        <v>41054</v>
      </c>
      <c r="G182" s="215"/>
      <c r="H182" s="50" t="s">
        <v>550</v>
      </c>
      <c r="I182" s="19"/>
      <c r="J182" s="211" t="s">
        <v>1693</v>
      </c>
      <c r="K182" s="94"/>
    </row>
    <row r="183" spans="1:11" ht="33.75">
      <c r="A183" s="113" t="s">
        <v>404</v>
      </c>
      <c r="B183" s="211" t="s">
        <v>197</v>
      </c>
      <c r="C183" s="213">
        <v>2012</v>
      </c>
      <c r="D183" s="212">
        <v>114800</v>
      </c>
      <c r="E183" s="343">
        <v>1</v>
      </c>
      <c r="F183" s="341">
        <v>40918</v>
      </c>
      <c r="G183" s="215"/>
      <c r="H183" s="50" t="s">
        <v>551</v>
      </c>
      <c r="I183" s="19"/>
      <c r="J183" s="211" t="s">
        <v>1693</v>
      </c>
      <c r="K183" s="94"/>
    </row>
    <row r="184" spans="1:11" ht="33.75">
      <c r="A184" s="113" t="s">
        <v>405</v>
      </c>
      <c r="B184" s="211" t="s">
        <v>198</v>
      </c>
      <c r="C184" s="213">
        <v>2012</v>
      </c>
      <c r="D184" s="212">
        <v>9239</v>
      </c>
      <c r="E184" s="343">
        <v>1</v>
      </c>
      <c r="F184" s="341">
        <v>41081</v>
      </c>
      <c r="G184" s="215"/>
      <c r="H184" s="50" t="s">
        <v>552</v>
      </c>
      <c r="I184" s="19"/>
      <c r="J184" s="211" t="s">
        <v>1693</v>
      </c>
      <c r="K184" s="94"/>
    </row>
    <row r="185" spans="1:11" ht="33.75">
      <c r="A185" s="113" t="s">
        <v>406</v>
      </c>
      <c r="B185" s="211" t="s">
        <v>199</v>
      </c>
      <c r="C185" s="213">
        <v>2012</v>
      </c>
      <c r="D185" s="212">
        <v>72000</v>
      </c>
      <c r="E185" s="343">
        <v>1</v>
      </c>
      <c r="F185" s="341">
        <v>41081</v>
      </c>
      <c r="G185" s="215"/>
      <c r="H185" s="50" t="s">
        <v>553</v>
      </c>
      <c r="I185" s="19"/>
      <c r="J185" s="211" t="s">
        <v>1693</v>
      </c>
      <c r="K185" s="94"/>
    </row>
    <row r="186" spans="1:11" ht="33.75">
      <c r="A186" s="113" t="s">
        <v>407</v>
      </c>
      <c r="B186" s="211" t="s">
        <v>200</v>
      </c>
      <c r="C186" s="213">
        <v>2012</v>
      </c>
      <c r="D186" s="212">
        <v>10000</v>
      </c>
      <c r="E186" s="343">
        <v>1</v>
      </c>
      <c r="F186" s="341">
        <v>41071</v>
      </c>
      <c r="G186" s="215"/>
      <c r="H186" s="50" t="s">
        <v>554</v>
      </c>
      <c r="I186" s="19"/>
      <c r="J186" s="211" t="s">
        <v>1693</v>
      </c>
      <c r="K186" s="94"/>
    </row>
    <row r="187" spans="1:11" ht="33.75">
      <c r="A187" s="113" t="s">
        <v>408</v>
      </c>
      <c r="B187" s="211" t="s">
        <v>201</v>
      </c>
      <c r="C187" s="213">
        <v>2012</v>
      </c>
      <c r="D187" s="212">
        <v>40000</v>
      </c>
      <c r="E187" s="343">
        <v>1</v>
      </c>
      <c r="F187" s="341">
        <v>41082</v>
      </c>
      <c r="G187" s="215"/>
      <c r="H187" s="50" t="s">
        <v>555</v>
      </c>
      <c r="I187" s="19"/>
      <c r="J187" s="211" t="s">
        <v>1693</v>
      </c>
      <c r="K187" s="94"/>
    </row>
    <row r="188" spans="1:11" ht="33.75">
      <c r="A188" s="113" t="s">
        <v>409</v>
      </c>
      <c r="B188" s="211" t="s">
        <v>202</v>
      </c>
      <c r="C188" s="213">
        <v>2012</v>
      </c>
      <c r="D188" s="212">
        <v>20400</v>
      </c>
      <c r="E188" s="343">
        <v>1</v>
      </c>
      <c r="F188" s="341">
        <v>41058</v>
      </c>
      <c r="G188" s="215"/>
      <c r="H188" s="50" t="s">
        <v>556</v>
      </c>
      <c r="I188" s="19"/>
      <c r="J188" s="211" t="s">
        <v>1693</v>
      </c>
      <c r="K188" s="94"/>
    </row>
    <row r="189" spans="1:11" ht="33.75">
      <c r="A189" s="113" t="s">
        <v>410</v>
      </c>
      <c r="B189" s="211" t="s">
        <v>203</v>
      </c>
      <c r="C189" s="213">
        <v>2012</v>
      </c>
      <c r="D189" s="212">
        <v>20400</v>
      </c>
      <c r="E189" s="343">
        <v>1</v>
      </c>
      <c r="F189" s="341">
        <v>41058</v>
      </c>
      <c r="G189" s="215"/>
      <c r="H189" s="50" t="s">
        <v>556</v>
      </c>
      <c r="I189" s="19"/>
      <c r="J189" s="211" t="s">
        <v>1693</v>
      </c>
      <c r="K189" s="94"/>
    </row>
    <row r="190" spans="1:11" ht="33.75">
      <c r="A190" s="113" t="s">
        <v>411</v>
      </c>
      <c r="B190" s="211" t="s">
        <v>204</v>
      </c>
      <c r="C190" s="213">
        <v>2012</v>
      </c>
      <c r="D190" s="212">
        <v>15600</v>
      </c>
      <c r="E190" s="343">
        <v>1</v>
      </c>
      <c r="F190" s="341">
        <v>41058</v>
      </c>
      <c r="G190" s="215"/>
      <c r="H190" s="50" t="s">
        <v>556</v>
      </c>
      <c r="I190" s="19"/>
      <c r="J190" s="211" t="s">
        <v>1693</v>
      </c>
      <c r="K190" s="94"/>
    </row>
    <row r="191" spans="1:11" ht="33.75">
      <c r="A191" s="113" t="s">
        <v>412</v>
      </c>
      <c r="B191" s="211" t="s">
        <v>205</v>
      </c>
      <c r="C191" s="213">
        <v>2012</v>
      </c>
      <c r="D191" s="212">
        <v>9600</v>
      </c>
      <c r="E191" s="343">
        <v>1</v>
      </c>
      <c r="F191" s="341">
        <v>41058</v>
      </c>
      <c r="G191" s="215"/>
      <c r="H191" s="50" t="s">
        <v>556</v>
      </c>
      <c r="I191" s="19"/>
      <c r="J191" s="211" t="s">
        <v>1693</v>
      </c>
      <c r="K191" s="94"/>
    </row>
    <row r="192" spans="1:11" ht="33.75">
      <c r="A192" s="113" t="s">
        <v>413</v>
      </c>
      <c r="B192" s="211" t="s">
        <v>206</v>
      </c>
      <c r="C192" s="213">
        <v>2012</v>
      </c>
      <c r="D192" s="212">
        <v>60000</v>
      </c>
      <c r="E192" s="343">
        <v>1</v>
      </c>
      <c r="F192" s="341">
        <v>41092</v>
      </c>
      <c r="G192" s="215"/>
      <c r="H192" s="50" t="s">
        <v>557</v>
      </c>
      <c r="I192" s="19"/>
      <c r="J192" s="211" t="s">
        <v>1693</v>
      </c>
      <c r="K192" s="94"/>
    </row>
    <row r="193" spans="1:11" ht="33.75">
      <c r="A193" s="113" t="s">
        <v>414</v>
      </c>
      <c r="B193" s="211" t="s">
        <v>207</v>
      </c>
      <c r="C193" s="213">
        <v>2012</v>
      </c>
      <c r="D193" s="212">
        <v>68125</v>
      </c>
      <c r="E193" s="343">
        <v>1</v>
      </c>
      <c r="F193" s="341">
        <v>41073</v>
      </c>
      <c r="G193" s="215"/>
      <c r="H193" s="50" t="s">
        <v>558</v>
      </c>
      <c r="I193" s="19"/>
      <c r="J193" s="211" t="s">
        <v>1693</v>
      </c>
      <c r="K193" s="94"/>
    </row>
    <row r="194" spans="1:11" ht="33.75">
      <c r="A194" s="113" t="s">
        <v>415</v>
      </c>
      <c r="B194" s="211" t="s">
        <v>208</v>
      </c>
      <c r="C194" s="213">
        <v>2012</v>
      </c>
      <c r="D194" s="212">
        <v>21250</v>
      </c>
      <c r="E194" s="343">
        <v>1</v>
      </c>
      <c r="F194" s="341">
        <v>41073</v>
      </c>
      <c r="G194" s="215"/>
      <c r="H194" s="50" t="s">
        <v>558</v>
      </c>
      <c r="I194" s="19"/>
      <c r="J194" s="211" t="s">
        <v>1693</v>
      </c>
      <c r="K194" s="94"/>
    </row>
    <row r="195" spans="1:11" ht="33.75">
      <c r="A195" s="113" t="s">
        <v>416</v>
      </c>
      <c r="B195" s="211" t="s">
        <v>209</v>
      </c>
      <c r="C195" s="213">
        <v>2012</v>
      </c>
      <c r="D195" s="212">
        <v>4874.5</v>
      </c>
      <c r="E195" s="343">
        <v>1</v>
      </c>
      <c r="F195" s="341">
        <v>41102</v>
      </c>
      <c r="G195" s="215"/>
      <c r="H195" s="50" t="s">
        <v>559</v>
      </c>
      <c r="I195" s="19"/>
      <c r="J195" s="211" t="s">
        <v>1693</v>
      </c>
      <c r="K195" s="94"/>
    </row>
    <row r="196" spans="1:11" ht="33.75">
      <c r="A196" s="113" t="s">
        <v>417</v>
      </c>
      <c r="B196" s="211" t="s">
        <v>210</v>
      </c>
      <c r="C196" s="213">
        <v>2012</v>
      </c>
      <c r="D196" s="212">
        <v>4874.5</v>
      </c>
      <c r="E196" s="343">
        <v>1</v>
      </c>
      <c r="F196" s="341">
        <v>41102</v>
      </c>
      <c r="G196" s="215"/>
      <c r="H196" s="50" t="s">
        <v>559</v>
      </c>
      <c r="I196" s="19"/>
      <c r="J196" s="211" t="s">
        <v>1693</v>
      </c>
      <c r="K196" s="94"/>
    </row>
    <row r="197" spans="1:11" ht="33.75">
      <c r="A197" s="113" t="s">
        <v>418</v>
      </c>
      <c r="B197" s="211" t="s">
        <v>212</v>
      </c>
      <c r="C197" s="213">
        <v>2012</v>
      </c>
      <c r="D197" s="212">
        <v>5000</v>
      </c>
      <c r="E197" s="343">
        <v>1</v>
      </c>
      <c r="F197" s="341">
        <v>41122</v>
      </c>
      <c r="G197" s="215"/>
      <c r="H197" s="50" t="s">
        <v>561</v>
      </c>
      <c r="I197" s="19"/>
      <c r="J197" s="211" t="s">
        <v>1693</v>
      </c>
      <c r="K197" s="94"/>
    </row>
    <row r="198" spans="1:11" ht="33.75">
      <c r="A198" s="113" t="s">
        <v>419</v>
      </c>
      <c r="B198" s="211" t="s">
        <v>213</v>
      </c>
      <c r="C198" s="213">
        <v>2012</v>
      </c>
      <c r="D198" s="212">
        <v>15000</v>
      </c>
      <c r="E198" s="343">
        <v>1</v>
      </c>
      <c r="F198" s="341">
        <v>41122</v>
      </c>
      <c r="G198" s="215"/>
      <c r="H198" s="50" t="s">
        <v>562</v>
      </c>
      <c r="I198" s="19"/>
      <c r="J198" s="211" t="s">
        <v>1693</v>
      </c>
      <c r="K198" s="94"/>
    </row>
    <row r="199" spans="1:11" ht="33.75">
      <c r="A199" s="113" t="s">
        <v>420</v>
      </c>
      <c r="B199" s="211" t="s">
        <v>214</v>
      </c>
      <c r="C199" s="213">
        <v>2012</v>
      </c>
      <c r="D199" s="212">
        <v>23800</v>
      </c>
      <c r="E199" s="343">
        <v>1</v>
      </c>
      <c r="F199" s="341">
        <v>41086</v>
      </c>
      <c r="G199" s="215"/>
      <c r="H199" s="50" t="s">
        <v>563</v>
      </c>
      <c r="I199" s="19"/>
      <c r="J199" s="211" t="s">
        <v>1693</v>
      </c>
      <c r="K199" s="94"/>
    </row>
    <row r="200" spans="1:11" ht="33.75">
      <c r="A200" s="113" t="s">
        <v>421</v>
      </c>
      <c r="B200" s="211" t="s">
        <v>215</v>
      </c>
      <c r="C200" s="213">
        <v>2012</v>
      </c>
      <c r="D200" s="212">
        <v>98000</v>
      </c>
      <c r="E200" s="343">
        <v>1</v>
      </c>
      <c r="F200" s="341">
        <v>41122</v>
      </c>
      <c r="G200" s="215"/>
      <c r="H200" s="50" t="s">
        <v>564</v>
      </c>
      <c r="I200" s="19"/>
      <c r="J200" s="211" t="s">
        <v>1693</v>
      </c>
      <c r="K200" s="94"/>
    </row>
    <row r="201" spans="1:11" ht="45">
      <c r="A201" s="113" t="s">
        <v>422</v>
      </c>
      <c r="B201" s="211" t="s">
        <v>216</v>
      </c>
      <c r="C201" s="213">
        <v>2012</v>
      </c>
      <c r="D201" s="212">
        <v>33000</v>
      </c>
      <c r="E201" s="343">
        <v>1</v>
      </c>
      <c r="F201" s="341">
        <v>41156</v>
      </c>
      <c r="G201" s="215"/>
      <c r="H201" s="50" t="s">
        <v>565</v>
      </c>
      <c r="I201" s="19"/>
      <c r="J201" s="211" t="s">
        <v>1693</v>
      </c>
      <c r="K201" s="94"/>
    </row>
    <row r="202" spans="1:11" ht="33.75">
      <c r="A202" s="113" t="s">
        <v>423</v>
      </c>
      <c r="B202" s="211" t="s">
        <v>217</v>
      </c>
      <c r="C202" s="213">
        <v>2012</v>
      </c>
      <c r="D202" s="212">
        <v>10000</v>
      </c>
      <c r="E202" s="343">
        <v>1</v>
      </c>
      <c r="F202" s="341">
        <v>41156</v>
      </c>
      <c r="G202" s="215"/>
      <c r="H202" s="50" t="s">
        <v>565</v>
      </c>
      <c r="I202" s="19"/>
      <c r="J202" s="211" t="s">
        <v>1693</v>
      </c>
      <c r="K202" s="94"/>
    </row>
    <row r="203" spans="1:11" ht="33.75">
      <c r="A203" s="113" t="s">
        <v>424</v>
      </c>
      <c r="B203" s="211" t="s">
        <v>212</v>
      </c>
      <c r="C203" s="213">
        <v>2012</v>
      </c>
      <c r="D203" s="212">
        <v>5000</v>
      </c>
      <c r="E203" s="343">
        <v>1</v>
      </c>
      <c r="F203" s="341">
        <v>41131</v>
      </c>
      <c r="G203" s="215"/>
      <c r="H203" s="50" t="s">
        <v>566</v>
      </c>
      <c r="I203" s="19"/>
      <c r="J203" s="211" t="s">
        <v>1693</v>
      </c>
      <c r="K203" s="94"/>
    </row>
    <row r="204" spans="1:11" ht="33.75">
      <c r="A204" s="113" t="s">
        <v>425</v>
      </c>
      <c r="B204" s="211" t="s">
        <v>218</v>
      </c>
      <c r="C204" s="213">
        <v>2012</v>
      </c>
      <c r="D204" s="212">
        <v>21800</v>
      </c>
      <c r="E204" s="343">
        <v>1</v>
      </c>
      <c r="F204" s="341">
        <v>41185</v>
      </c>
      <c r="G204" s="215"/>
      <c r="H204" s="50" t="s">
        <v>567</v>
      </c>
      <c r="I204" s="19"/>
      <c r="J204" s="211" t="s">
        <v>1693</v>
      </c>
      <c r="K204" s="94"/>
    </row>
    <row r="205" spans="1:11" ht="33.75">
      <c r="A205" s="113" t="s">
        <v>426</v>
      </c>
      <c r="B205" s="211" t="s">
        <v>219</v>
      </c>
      <c r="C205" s="213">
        <v>2012</v>
      </c>
      <c r="D205" s="212">
        <v>12800</v>
      </c>
      <c r="E205" s="343">
        <v>1</v>
      </c>
      <c r="F205" s="341">
        <v>41185</v>
      </c>
      <c r="G205" s="215"/>
      <c r="H205" s="50" t="s">
        <v>568</v>
      </c>
      <c r="I205" s="19"/>
      <c r="J205" s="211" t="s">
        <v>1693</v>
      </c>
      <c r="K205" s="94"/>
    </row>
    <row r="206" spans="1:11" ht="33.75">
      <c r="A206" s="113" t="s">
        <v>427</v>
      </c>
      <c r="B206" s="211" t="s">
        <v>220</v>
      </c>
      <c r="C206" s="213">
        <v>2012</v>
      </c>
      <c r="D206" s="212">
        <v>317500</v>
      </c>
      <c r="E206" s="343">
        <v>1</v>
      </c>
      <c r="F206" s="341">
        <v>41115</v>
      </c>
      <c r="G206" s="215"/>
      <c r="H206" s="50" t="s">
        <v>569</v>
      </c>
      <c r="I206" s="19"/>
      <c r="J206" s="211" t="s">
        <v>1693</v>
      </c>
      <c r="K206" s="94"/>
    </row>
    <row r="207" spans="1:11" ht="33.75">
      <c r="A207" s="113" t="s">
        <v>428</v>
      </c>
      <c r="B207" s="211" t="s">
        <v>221</v>
      </c>
      <c r="C207" s="213">
        <v>2012</v>
      </c>
      <c r="D207" s="212">
        <v>107500</v>
      </c>
      <c r="E207" s="343">
        <v>1</v>
      </c>
      <c r="F207" s="341">
        <v>41115</v>
      </c>
      <c r="G207" s="215"/>
      <c r="H207" s="50" t="s">
        <v>569</v>
      </c>
      <c r="I207" s="19"/>
      <c r="J207" s="211" t="s">
        <v>1693</v>
      </c>
      <c r="K207" s="94"/>
    </row>
    <row r="208" spans="1:11" ht="33.75">
      <c r="A208" s="113" t="s">
        <v>429</v>
      </c>
      <c r="B208" s="211" t="s">
        <v>222</v>
      </c>
      <c r="C208" s="213">
        <v>2012</v>
      </c>
      <c r="D208" s="212">
        <v>69386.16</v>
      </c>
      <c r="E208" s="343">
        <v>1</v>
      </c>
      <c r="F208" s="341">
        <v>41239</v>
      </c>
      <c r="G208" s="215"/>
      <c r="H208" s="50" t="s">
        <v>570</v>
      </c>
      <c r="I208" s="19"/>
      <c r="J208" s="211" t="s">
        <v>1693</v>
      </c>
      <c r="K208" s="94"/>
    </row>
    <row r="209" spans="1:11" ht="33.75">
      <c r="A209" s="113" t="s">
        <v>430</v>
      </c>
      <c r="B209" s="211" t="s">
        <v>223</v>
      </c>
      <c r="C209" s="213">
        <v>2012</v>
      </c>
      <c r="D209" s="212">
        <v>26019.84</v>
      </c>
      <c r="E209" s="343">
        <v>1</v>
      </c>
      <c r="F209" s="341">
        <v>41239</v>
      </c>
      <c r="G209" s="215"/>
      <c r="H209" s="50" t="s">
        <v>570</v>
      </c>
      <c r="I209" s="19"/>
      <c r="J209" s="211" t="s">
        <v>1693</v>
      </c>
      <c r="K209" s="94"/>
    </row>
    <row r="210" spans="1:11" ht="33.75">
      <c r="A210" s="113" t="s">
        <v>431</v>
      </c>
      <c r="B210" s="211" t="s">
        <v>224</v>
      </c>
      <c r="C210" s="213">
        <v>2012</v>
      </c>
      <c r="D210" s="212">
        <f>20000-20000</f>
        <v>0</v>
      </c>
      <c r="E210" s="343"/>
      <c r="F210" s="341">
        <v>41204</v>
      </c>
      <c r="G210" s="215">
        <v>41243</v>
      </c>
      <c r="H210" s="50" t="s">
        <v>571</v>
      </c>
      <c r="I210" s="50" t="s">
        <v>1039</v>
      </c>
      <c r="J210" s="50" t="s">
        <v>547</v>
      </c>
      <c r="K210" s="94"/>
    </row>
    <row r="211" spans="1:11" ht="33.75">
      <c r="A211" s="113" t="s">
        <v>432</v>
      </c>
      <c r="B211" s="211" t="s">
        <v>225</v>
      </c>
      <c r="C211" s="213">
        <v>2012</v>
      </c>
      <c r="D211" s="212">
        <v>10000</v>
      </c>
      <c r="E211" s="343">
        <v>1</v>
      </c>
      <c r="F211" s="341">
        <v>41204</v>
      </c>
      <c r="G211" s="215"/>
      <c r="H211" s="50" t="s">
        <v>571</v>
      </c>
      <c r="I211" s="19"/>
      <c r="J211" s="211" t="s">
        <v>1693</v>
      </c>
      <c r="K211" s="94"/>
    </row>
    <row r="212" spans="1:11" ht="33.75">
      <c r="A212" s="113" t="s">
        <v>433</v>
      </c>
      <c r="B212" s="211" t="s">
        <v>212</v>
      </c>
      <c r="C212" s="213">
        <v>2012</v>
      </c>
      <c r="D212" s="212">
        <v>5000</v>
      </c>
      <c r="E212" s="343">
        <v>1</v>
      </c>
      <c r="F212" s="341">
        <v>41192</v>
      </c>
      <c r="G212" s="215"/>
      <c r="H212" s="50" t="s">
        <v>572</v>
      </c>
      <c r="I212" s="19"/>
      <c r="J212" s="211" t="s">
        <v>1693</v>
      </c>
      <c r="K212" s="94"/>
    </row>
    <row r="213" spans="1:11" ht="33.75">
      <c r="A213" s="113" t="s">
        <v>434</v>
      </c>
      <c r="B213" s="211" t="s">
        <v>226</v>
      </c>
      <c r="C213" s="213">
        <v>2012</v>
      </c>
      <c r="D213" s="212">
        <v>17800</v>
      </c>
      <c r="E213" s="343">
        <v>1</v>
      </c>
      <c r="F213" s="341">
        <v>41197</v>
      </c>
      <c r="G213" s="215"/>
      <c r="H213" s="50" t="s">
        <v>573</v>
      </c>
      <c r="I213" s="19"/>
      <c r="J213" s="211" t="s">
        <v>1693</v>
      </c>
      <c r="K213" s="94"/>
    </row>
    <row r="214" spans="1:11" ht="33.75">
      <c r="A214" s="113" t="s">
        <v>435</v>
      </c>
      <c r="B214" s="211" t="s">
        <v>228</v>
      </c>
      <c r="C214" s="213">
        <v>2012</v>
      </c>
      <c r="D214" s="212">
        <v>24040</v>
      </c>
      <c r="E214" s="343">
        <v>1</v>
      </c>
      <c r="F214" s="341"/>
      <c r="G214" s="215"/>
      <c r="H214" s="50" t="s">
        <v>575</v>
      </c>
      <c r="I214" s="19"/>
      <c r="J214" s="211" t="s">
        <v>1693</v>
      </c>
      <c r="K214" s="94"/>
    </row>
    <row r="215" spans="1:11" ht="45">
      <c r="A215" s="113" t="s">
        <v>436</v>
      </c>
      <c r="B215" s="211" t="s">
        <v>229</v>
      </c>
      <c r="C215" s="213">
        <v>2012</v>
      </c>
      <c r="D215" s="212">
        <v>222225.93</v>
      </c>
      <c r="E215" s="343">
        <v>1</v>
      </c>
      <c r="F215" s="341">
        <v>40945</v>
      </c>
      <c r="G215" s="215"/>
      <c r="H215" s="50" t="s">
        <v>576</v>
      </c>
      <c r="I215" s="19"/>
      <c r="J215" s="211" t="s">
        <v>1693</v>
      </c>
      <c r="K215" s="94"/>
    </row>
    <row r="216" spans="1:11" ht="45">
      <c r="A216" s="113" t="s">
        <v>437</v>
      </c>
      <c r="B216" s="211" t="s">
        <v>228</v>
      </c>
      <c r="C216" s="213">
        <v>2012</v>
      </c>
      <c r="D216" s="212">
        <v>24691.8</v>
      </c>
      <c r="E216" s="343">
        <v>1</v>
      </c>
      <c r="F216" s="341">
        <v>40945</v>
      </c>
      <c r="G216" s="215"/>
      <c r="H216" s="50" t="s">
        <v>576</v>
      </c>
      <c r="I216" s="19"/>
      <c r="J216" s="211" t="s">
        <v>1693</v>
      </c>
      <c r="K216" s="94"/>
    </row>
    <row r="217" spans="1:11" ht="33.75">
      <c r="A217" s="113" t="s">
        <v>438</v>
      </c>
      <c r="B217" s="211" t="s">
        <v>577</v>
      </c>
      <c r="C217" s="213" t="s">
        <v>578</v>
      </c>
      <c r="D217" s="212">
        <f>14*10666.66</f>
        <v>149333.24</v>
      </c>
      <c r="E217" s="343">
        <v>1</v>
      </c>
      <c r="F217" s="341">
        <v>40945</v>
      </c>
      <c r="G217" s="215"/>
      <c r="H217" s="50" t="s">
        <v>579</v>
      </c>
      <c r="I217" s="19"/>
      <c r="J217" s="211" t="s">
        <v>1693</v>
      </c>
      <c r="K217" s="94"/>
    </row>
    <row r="218" spans="1:11" ht="33.75">
      <c r="A218" s="113" t="s">
        <v>439</v>
      </c>
      <c r="B218" s="211" t="s">
        <v>580</v>
      </c>
      <c r="C218" s="213">
        <v>2012</v>
      </c>
      <c r="D218" s="212">
        <v>10666.66</v>
      </c>
      <c r="E218" s="343">
        <v>1</v>
      </c>
      <c r="F218" s="341">
        <v>40945</v>
      </c>
      <c r="G218" s="215"/>
      <c r="H218" s="50" t="s">
        <v>579</v>
      </c>
      <c r="I218" s="19"/>
      <c r="J218" s="211" t="s">
        <v>1693</v>
      </c>
      <c r="K218" s="94"/>
    </row>
    <row r="219" spans="1:11" ht="33.75">
      <c r="A219" s="113" t="s">
        <v>440</v>
      </c>
      <c r="B219" s="211" t="s">
        <v>581</v>
      </c>
      <c r="C219" s="213">
        <v>2012</v>
      </c>
      <c r="D219" s="212">
        <f>12*21000</f>
        <v>252000</v>
      </c>
      <c r="E219" s="343">
        <v>1</v>
      </c>
      <c r="F219" s="341" t="s">
        <v>583</v>
      </c>
      <c r="G219" s="215"/>
      <c r="H219" s="50" t="s">
        <v>582</v>
      </c>
      <c r="I219" s="19"/>
      <c r="J219" s="211" t="s">
        <v>1693</v>
      </c>
      <c r="K219" s="94"/>
    </row>
    <row r="220" spans="1:11" ht="33.75">
      <c r="A220" s="113" t="s">
        <v>441</v>
      </c>
      <c r="B220" s="211" t="s">
        <v>584</v>
      </c>
      <c r="C220" s="213">
        <v>2012</v>
      </c>
      <c r="D220" s="212">
        <f>14*21000</f>
        <v>294000</v>
      </c>
      <c r="E220" s="343">
        <v>1</v>
      </c>
      <c r="F220" s="341" t="s">
        <v>583</v>
      </c>
      <c r="G220" s="215"/>
      <c r="H220" s="50" t="s">
        <v>582</v>
      </c>
      <c r="I220" s="19"/>
      <c r="J220" s="211" t="s">
        <v>1693</v>
      </c>
      <c r="K220" s="94"/>
    </row>
    <row r="221" spans="1:11" ht="33.75">
      <c r="A221" s="113" t="s">
        <v>442</v>
      </c>
      <c r="B221" s="211" t="s">
        <v>585</v>
      </c>
      <c r="C221" s="213">
        <v>2012</v>
      </c>
      <c r="D221" s="212">
        <f>10*4600</f>
        <v>46000</v>
      </c>
      <c r="E221" s="343">
        <v>1</v>
      </c>
      <c r="F221" s="341" t="s">
        <v>583</v>
      </c>
      <c r="G221" s="215"/>
      <c r="H221" s="50" t="s">
        <v>582</v>
      </c>
      <c r="I221" s="19"/>
      <c r="J221" s="211" t="s">
        <v>1693</v>
      </c>
      <c r="K221" s="94"/>
    </row>
    <row r="222" spans="1:11" ht="33.75">
      <c r="A222" s="113" t="s">
        <v>443</v>
      </c>
      <c r="B222" s="211" t="s">
        <v>586</v>
      </c>
      <c r="C222" s="213">
        <v>2012</v>
      </c>
      <c r="D222" s="212">
        <f>320*205</f>
        <v>65600</v>
      </c>
      <c r="E222" s="343">
        <v>1</v>
      </c>
      <c r="F222" s="341" t="s">
        <v>583</v>
      </c>
      <c r="G222" s="215"/>
      <c r="H222" s="50" t="s">
        <v>582</v>
      </c>
      <c r="I222" s="19"/>
      <c r="J222" s="211" t="s">
        <v>1693</v>
      </c>
      <c r="K222" s="94"/>
    </row>
    <row r="223" spans="1:11" ht="33.75">
      <c r="A223" s="113" t="s">
        <v>444</v>
      </c>
      <c r="B223" s="211" t="s">
        <v>587</v>
      </c>
      <c r="C223" s="213">
        <v>2012</v>
      </c>
      <c r="D223" s="212">
        <f>2*131466</f>
        <v>262932</v>
      </c>
      <c r="E223" s="343">
        <v>1</v>
      </c>
      <c r="F223" s="341">
        <v>41256</v>
      </c>
      <c r="G223" s="215"/>
      <c r="H223" s="50" t="s">
        <v>588</v>
      </c>
      <c r="I223" s="19"/>
      <c r="J223" s="211" t="s">
        <v>1693</v>
      </c>
      <c r="K223" s="94"/>
    </row>
    <row r="224" spans="1:11" ht="33.75">
      <c r="A224" s="113" t="s">
        <v>445</v>
      </c>
      <c r="B224" s="211" t="s">
        <v>589</v>
      </c>
      <c r="C224" s="213">
        <v>2012</v>
      </c>
      <c r="D224" s="212">
        <v>12800</v>
      </c>
      <c r="E224" s="343">
        <v>1</v>
      </c>
      <c r="F224" s="341">
        <v>41256</v>
      </c>
      <c r="G224" s="215"/>
      <c r="H224" s="50" t="s">
        <v>590</v>
      </c>
      <c r="I224" s="19"/>
      <c r="J224" s="211" t="s">
        <v>1693</v>
      </c>
      <c r="K224" s="94"/>
    </row>
    <row r="225" spans="1:11" ht="33.75">
      <c r="A225" s="113" t="s">
        <v>446</v>
      </c>
      <c r="B225" s="211" t="s">
        <v>591</v>
      </c>
      <c r="C225" s="213">
        <v>2012</v>
      </c>
      <c r="D225" s="212">
        <v>2490</v>
      </c>
      <c r="E225" s="343">
        <v>1</v>
      </c>
      <c r="F225" s="341">
        <v>41263</v>
      </c>
      <c r="G225" s="215"/>
      <c r="H225" s="50" t="s">
        <v>592</v>
      </c>
      <c r="I225" s="19"/>
      <c r="J225" s="211" t="s">
        <v>1693</v>
      </c>
      <c r="K225" s="94"/>
    </row>
    <row r="226" spans="1:11" ht="33.75">
      <c r="A226" s="113" t="s">
        <v>447</v>
      </c>
      <c r="B226" s="211" t="s">
        <v>593</v>
      </c>
      <c r="C226" s="213">
        <v>2012</v>
      </c>
      <c r="D226" s="212">
        <v>5488.15</v>
      </c>
      <c r="E226" s="343">
        <v>1</v>
      </c>
      <c r="F226" s="341">
        <v>41263</v>
      </c>
      <c r="G226" s="215"/>
      <c r="H226" s="50" t="s">
        <v>592</v>
      </c>
      <c r="I226" s="19"/>
      <c r="J226" s="211" t="s">
        <v>1693</v>
      </c>
      <c r="K226" s="94"/>
    </row>
    <row r="227" spans="1:11" ht="33.75">
      <c r="A227" s="113" t="s">
        <v>448</v>
      </c>
      <c r="B227" s="211" t="s">
        <v>594</v>
      </c>
      <c r="C227" s="213"/>
      <c r="D227" s="212">
        <v>7390</v>
      </c>
      <c r="E227" s="343">
        <v>1</v>
      </c>
      <c r="F227" s="341">
        <v>41264</v>
      </c>
      <c r="G227" s="215"/>
      <c r="H227" s="50" t="s">
        <v>595</v>
      </c>
      <c r="I227" s="19"/>
      <c r="J227" s="211" t="s">
        <v>1693</v>
      </c>
      <c r="K227" s="94"/>
    </row>
    <row r="228" spans="1:11" ht="33.75">
      <c r="A228" s="113" t="s">
        <v>449</v>
      </c>
      <c r="B228" s="211" t="s">
        <v>198</v>
      </c>
      <c r="C228" s="213">
        <v>2013</v>
      </c>
      <c r="D228" s="212">
        <v>8561</v>
      </c>
      <c r="E228" s="343">
        <v>1</v>
      </c>
      <c r="F228" s="341">
        <v>41309</v>
      </c>
      <c r="G228" s="215"/>
      <c r="H228" s="50" t="s">
        <v>600</v>
      </c>
      <c r="I228" s="19"/>
      <c r="J228" s="211" t="s">
        <v>1693</v>
      </c>
      <c r="K228" s="94"/>
    </row>
    <row r="229" spans="1:11" ht="33.75">
      <c r="A229" s="113" t="s">
        <v>450</v>
      </c>
      <c r="B229" s="211" t="s">
        <v>601</v>
      </c>
      <c r="C229" s="213">
        <v>2013</v>
      </c>
      <c r="D229" s="212">
        <v>100000</v>
      </c>
      <c r="E229" s="343">
        <v>1</v>
      </c>
      <c r="F229" s="341" t="s">
        <v>603</v>
      </c>
      <c r="G229" s="215"/>
      <c r="H229" s="50" t="s">
        <v>602</v>
      </c>
      <c r="I229" s="19"/>
      <c r="J229" s="211" t="s">
        <v>1693</v>
      </c>
      <c r="K229" s="94"/>
    </row>
    <row r="230" spans="1:11" ht="33.75">
      <c r="A230" s="113" t="s">
        <v>451</v>
      </c>
      <c r="B230" s="211" t="s">
        <v>604</v>
      </c>
      <c r="C230" s="213">
        <v>2013</v>
      </c>
      <c r="D230" s="212">
        <f>2*1598</f>
        <v>3196</v>
      </c>
      <c r="E230" s="343">
        <v>1</v>
      </c>
      <c r="F230" s="341" t="s">
        <v>603</v>
      </c>
      <c r="G230" s="215"/>
      <c r="H230" s="50" t="s">
        <v>605</v>
      </c>
      <c r="I230" s="19"/>
      <c r="J230" s="211" t="s">
        <v>1693</v>
      </c>
      <c r="K230" s="94"/>
    </row>
    <row r="231" spans="1:11" ht="33.75">
      <c r="A231" s="113" t="s">
        <v>452</v>
      </c>
      <c r="B231" s="211" t="s">
        <v>606</v>
      </c>
      <c r="C231" s="213">
        <v>2013</v>
      </c>
      <c r="D231" s="212">
        <v>44064.9</v>
      </c>
      <c r="E231" s="343">
        <v>1</v>
      </c>
      <c r="F231" s="341" t="s">
        <v>603</v>
      </c>
      <c r="G231" s="215"/>
      <c r="H231" s="50" t="s">
        <v>605</v>
      </c>
      <c r="I231" s="19"/>
      <c r="J231" s="211" t="s">
        <v>1693</v>
      </c>
      <c r="K231" s="94"/>
    </row>
    <row r="232" spans="1:11" ht="33.75">
      <c r="A232" s="113" t="s">
        <v>453</v>
      </c>
      <c r="B232" s="211" t="s">
        <v>607</v>
      </c>
      <c r="C232" s="213">
        <v>2013</v>
      </c>
      <c r="D232" s="212">
        <v>19200</v>
      </c>
      <c r="E232" s="343">
        <v>1</v>
      </c>
      <c r="F232" s="341">
        <v>41331</v>
      </c>
      <c r="G232" s="215"/>
      <c r="H232" s="50" t="s">
        <v>608</v>
      </c>
      <c r="I232" s="19"/>
      <c r="J232" s="211" t="s">
        <v>1693</v>
      </c>
      <c r="K232" s="94"/>
    </row>
    <row r="233" spans="1:11" ht="33.75">
      <c r="A233" s="113" t="s">
        <v>454</v>
      </c>
      <c r="B233" s="211" t="s">
        <v>609</v>
      </c>
      <c r="C233" s="213">
        <v>2013</v>
      </c>
      <c r="D233" s="212">
        <v>19200</v>
      </c>
      <c r="E233" s="343">
        <v>1</v>
      </c>
      <c r="F233" s="341">
        <v>41331</v>
      </c>
      <c r="G233" s="215"/>
      <c r="H233" s="50" t="s">
        <v>608</v>
      </c>
      <c r="I233" s="19"/>
      <c r="J233" s="211" t="s">
        <v>1693</v>
      </c>
      <c r="K233" s="94"/>
    </row>
    <row r="234" spans="1:11" ht="33.75">
      <c r="A234" s="113" t="s">
        <v>455</v>
      </c>
      <c r="B234" s="211" t="s">
        <v>610</v>
      </c>
      <c r="C234" s="213">
        <v>2013</v>
      </c>
      <c r="D234" s="212">
        <v>19200</v>
      </c>
      <c r="E234" s="343">
        <v>1</v>
      </c>
      <c r="F234" s="341">
        <v>41331</v>
      </c>
      <c r="G234" s="215"/>
      <c r="H234" s="50" t="s">
        <v>608</v>
      </c>
      <c r="I234" s="19"/>
      <c r="J234" s="211" t="s">
        <v>1693</v>
      </c>
      <c r="K234" s="94"/>
    </row>
    <row r="235" spans="1:11" ht="33.75">
      <c r="A235" s="113" t="s">
        <v>456</v>
      </c>
      <c r="B235" s="211" t="s">
        <v>611</v>
      </c>
      <c r="C235" s="213">
        <v>2013</v>
      </c>
      <c r="D235" s="212">
        <v>19200</v>
      </c>
      <c r="E235" s="343">
        <v>1</v>
      </c>
      <c r="F235" s="341">
        <v>41331</v>
      </c>
      <c r="G235" s="215"/>
      <c r="H235" s="50" t="s">
        <v>608</v>
      </c>
      <c r="I235" s="19"/>
      <c r="J235" s="211" t="s">
        <v>1693</v>
      </c>
      <c r="K235" s="94"/>
    </row>
    <row r="236" spans="1:11" ht="56.25">
      <c r="A236" s="113" t="s">
        <v>457</v>
      </c>
      <c r="B236" s="211" t="s">
        <v>103</v>
      </c>
      <c r="C236" s="213">
        <v>2013</v>
      </c>
      <c r="D236" s="212">
        <v>7800</v>
      </c>
      <c r="E236" s="343">
        <v>1</v>
      </c>
      <c r="F236" s="341">
        <v>41334</v>
      </c>
      <c r="G236" s="215"/>
      <c r="H236" s="50" t="s">
        <v>612</v>
      </c>
      <c r="I236" s="19"/>
      <c r="J236" s="211" t="s">
        <v>1693</v>
      </c>
      <c r="K236" s="94"/>
    </row>
    <row r="237" spans="1:11" ht="56.25">
      <c r="A237" s="113" t="s">
        <v>458</v>
      </c>
      <c r="B237" s="211" t="s">
        <v>613</v>
      </c>
      <c r="C237" s="213">
        <v>2013</v>
      </c>
      <c r="D237" s="212">
        <v>7000</v>
      </c>
      <c r="E237" s="343">
        <v>1</v>
      </c>
      <c r="F237" s="341">
        <v>41334</v>
      </c>
      <c r="G237" s="215"/>
      <c r="H237" s="50" t="s">
        <v>612</v>
      </c>
      <c r="I237" s="19"/>
      <c r="J237" s="211" t="s">
        <v>1693</v>
      </c>
      <c r="K237" s="94"/>
    </row>
    <row r="238" spans="1:11" ht="33.75">
      <c r="A238" s="113" t="s">
        <v>459</v>
      </c>
      <c r="B238" s="211" t="s">
        <v>614</v>
      </c>
      <c r="C238" s="213">
        <v>2013</v>
      </c>
      <c r="D238" s="212">
        <v>32000</v>
      </c>
      <c r="E238" s="343">
        <v>1</v>
      </c>
      <c r="F238" s="341">
        <v>41355</v>
      </c>
      <c r="G238" s="215"/>
      <c r="H238" s="50" t="s">
        <v>615</v>
      </c>
      <c r="I238" s="19"/>
      <c r="J238" s="211" t="s">
        <v>1693</v>
      </c>
      <c r="K238" s="94"/>
    </row>
    <row r="239" spans="1:11" ht="33.75">
      <c r="A239" s="113" t="s">
        <v>460</v>
      </c>
      <c r="B239" s="211" t="s">
        <v>616</v>
      </c>
      <c r="C239" s="213">
        <v>2013</v>
      </c>
      <c r="D239" s="212">
        <f>5*11075.76</f>
        <v>55378.8</v>
      </c>
      <c r="E239" s="343">
        <v>1</v>
      </c>
      <c r="F239" s="341">
        <v>41362</v>
      </c>
      <c r="G239" s="215"/>
      <c r="H239" s="50" t="s">
        <v>617</v>
      </c>
      <c r="I239" s="19"/>
      <c r="J239" s="211" t="s">
        <v>1693</v>
      </c>
      <c r="K239" s="94"/>
    </row>
    <row r="240" spans="1:11" ht="33.75">
      <c r="A240" s="113" t="s">
        <v>461</v>
      </c>
      <c r="B240" s="211" t="s">
        <v>618</v>
      </c>
      <c r="C240" s="213">
        <v>2013</v>
      </c>
      <c r="D240" s="212">
        <v>11075.8</v>
      </c>
      <c r="E240" s="343">
        <v>1</v>
      </c>
      <c r="F240" s="341">
        <v>41362</v>
      </c>
      <c r="G240" s="215"/>
      <c r="H240" s="50" t="s">
        <v>617</v>
      </c>
      <c r="I240" s="19"/>
      <c r="J240" s="211" t="s">
        <v>1693</v>
      </c>
      <c r="K240" s="94"/>
    </row>
    <row r="241" spans="1:11" ht="33.75">
      <c r="A241" s="113" t="s">
        <v>462</v>
      </c>
      <c r="B241" s="211" t="s">
        <v>619</v>
      </c>
      <c r="C241" s="213">
        <v>2013</v>
      </c>
      <c r="D241" s="212">
        <f>11*8635</f>
        <v>94985</v>
      </c>
      <c r="E241" s="343">
        <v>1</v>
      </c>
      <c r="F241" s="341">
        <v>41362</v>
      </c>
      <c r="G241" s="215"/>
      <c r="H241" s="50" t="s">
        <v>620</v>
      </c>
      <c r="I241" s="19"/>
      <c r="J241" s="211" t="s">
        <v>1693</v>
      </c>
      <c r="K241" s="94"/>
    </row>
    <row r="242" spans="1:11" ht="33.75">
      <c r="A242" s="113" t="s">
        <v>463</v>
      </c>
      <c r="B242" s="211" t="s">
        <v>621</v>
      </c>
      <c r="C242" s="213"/>
      <c r="D242" s="212">
        <f>4069.8-4069.8</f>
        <v>0</v>
      </c>
      <c r="E242" s="19"/>
      <c r="F242" s="341"/>
      <c r="G242" s="215">
        <v>41366</v>
      </c>
      <c r="H242" s="50"/>
      <c r="I242" s="50" t="s">
        <v>1037</v>
      </c>
      <c r="J242" s="50" t="s">
        <v>547</v>
      </c>
      <c r="K242" s="19"/>
    </row>
    <row r="243" spans="1:11" ht="33.75">
      <c r="A243" s="113" t="s">
        <v>464</v>
      </c>
      <c r="B243" s="211" t="s">
        <v>622</v>
      </c>
      <c r="C243" s="213"/>
      <c r="D243" s="212">
        <f>21400-21400</f>
        <v>0</v>
      </c>
      <c r="E243" s="19"/>
      <c r="F243" s="341"/>
      <c r="G243" s="215">
        <v>41366</v>
      </c>
      <c r="H243" s="50"/>
      <c r="I243" s="50" t="s">
        <v>1038</v>
      </c>
      <c r="J243" s="50" t="s">
        <v>547</v>
      </c>
      <c r="K243" s="19"/>
    </row>
    <row r="244" spans="1:11" ht="36" customHeight="1">
      <c r="A244" s="113" t="s">
        <v>465</v>
      </c>
      <c r="B244" s="211" t="s">
        <v>623</v>
      </c>
      <c r="C244" s="213">
        <v>2013</v>
      </c>
      <c r="D244" s="212">
        <v>10000</v>
      </c>
      <c r="E244" s="343">
        <v>1</v>
      </c>
      <c r="F244" s="341">
        <v>41393</v>
      </c>
      <c r="G244" s="215"/>
      <c r="H244" s="50" t="s">
        <v>624</v>
      </c>
      <c r="I244" s="19"/>
      <c r="J244" s="211" t="s">
        <v>1693</v>
      </c>
      <c r="K244" s="94"/>
    </row>
    <row r="245" spans="1:11" ht="36" customHeight="1">
      <c r="A245" s="113" t="s">
        <v>466</v>
      </c>
      <c r="B245" s="211" t="s">
        <v>625</v>
      </c>
      <c r="C245" s="213">
        <v>2013</v>
      </c>
      <c r="D245" s="212">
        <v>10000</v>
      </c>
      <c r="E245" s="343">
        <v>1</v>
      </c>
      <c r="F245" s="341">
        <v>41393</v>
      </c>
      <c r="G245" s="215"/>
      <c r="H245" s="50" t="s">
        <v>624</v>
      </c>
      <c r="I245" s="19"/>
      <c r="J245" s="211" t="s">
        <v>1693</v>
      </c>
      <c r="K245" s="94"/>
    </row>
    <row r="246" spans="1:11" ht="36" customHeight="1">
      <c r="A246" s="113" t="s">
        <v>467</v>
      </c>
      <c r="B246" s="211" t="s">
        <v>626</v>
      </c>
      <c r="C246" s="213">
        <v>2013</v>
      </c>
      <c r="D246" s="212">
        <v>10000</v>
      </c>
      <c r="E246" s="343">
        <v>1</v>
      </c>
      <c r="F246" s="341">
        <v>41393</v>
      </c>
      <c r="G246" s="215"/>
      <c r="H246" s="50" t="s">
        <v>627</v>
      </c>
      <c r="I246" s="19"/>
      <c r="J246" s="211" t="s">
        <v>1693</v>
      </c>
      <c r="K246" s="94"/>
    </row>
    <row r="247" spans="1:11" ht="36" customHeight="1">
      <c r="A247" s="113" t="s">
        <v>468</v>
      </c>
      <c r="B247" s="211" t="s">
        <v>628</v>
      </c>
      <c r="C247" s="213">
        <v>2013</v>
      </c>
      <c r="D247" s="212">
        <f>2*4600</f>
        <v>9200</v>
      </c>
      <c r="E247" s="343">
        <v>1</v>
      </c>
      <c r="F247" s="341">
        <v>41393</v>
      </c>
      <c r="G247" s="215"/>
      <c r="H247" s="50" t="s">
        <v>627</v>
      </c>
      <c r="I247" s="19"/>
      <c r="J247" s="211" t="s">
        <v>1693</v>
      </c>
      <c r="K247" s="94"/>
    </row>
    <row r="248" spans="1:11" ht="36" customHeight="1">
      <c r="A248" s="113" t="s">
        <v>469</v>
      </c>
      <c r="B248" s="211" t="s">
        <v>629</v>
      </c>
      <c r="C248" s="213">
        <v>2013</v>
      </c>
      <c r="D248" s="212">
        <f>2*1900</f>
        <v>3800</v>
      </c>
      <c r="E248" s="343">
        <v>1</v>
      </c>
      <c r="F248" s="341">
        <v>41393</v>
      </c>
      <c r="G248" s="215"/>
      <c r="H248" s="50" t="s">
        <v>627</v>
      </c>
      <c r="I248" s="19"/>
      <c r="J248" s="211" t="s">
        <v>1693</v>
      </c>
      <c r="K248" s="94"/>
    </row>
    <row r="249" spans="1:11" ht="36" customHeight="1">
      <c r="A249" s="113" t="s">
        <v>470</v>
      </c>
      <c r="B249" s="211" t="s">
        <v>630</v>
      </c>
      <c r="C249" s="213">
        <v>2013</v>
      </c>
      <c r="D249" s="212">
        <v>7000</v>
      </c>
      <c r="E249" s="343">
        <v>1</v>
      </c>
      <c r="F249" s="341">
        <v>41393</v>
      </c>
      <c r="G249" s="215"/>
      <c r="H249" s="50" t="s">
        <v>627</v>
      </c>
      <c r="I249" s="19"/>
      <c r="J249" s="211" t="s">
        <v>1693</v>
      </c>
      <c r="K249" s="94"/>
    </row>
    <row r="250" spans="1:11" ht="36" customHeight="1">
      <c r="A250" s="113" t="s">
        <v>471</v>
      </c>
      <c r="B250" s="211" t="s">
        <v>631</v>
      </c>
      <c r="C250" s="213">
        <v>2013</v>
      </c>
      <c r="D250" s="212">
        <f>2*3000</f>
        <v>6000</v>
      </c>
      <c r="E250" s="343">
        <v>1</v>
      </c>
      <c r="F250" s="341">
        <v>41393</v>
      </c>
      <c r="G250" s="215"/>
      <c r="H250" s="50" t="s">
        <v>627</v>
      </c>
      <c r="I250" s="19"/>
      <c r="J250" s="211" t="s">
        <v>1693</v>
      </c>
      <c r="K250" s="94"/>
    </row>
    <row r="251" spans="1:11" ht="47.25" customHeight="1">
      <c r="A251" s="113" t="s">
        <v>472</v>
      </c>
      <c r="B251" s="402" t="s">
        <v>632</v>
      </c>
      <c r="C251" s="213">
        <v>2013</v>
      </c>
      <c r="D251" s="212">
        <f>2*95000</f>
        <v>190000</v>
      </c>
      <c r="E251" s="343">
        <v>1</v>
      </c>
      <c r="F251" s="341">
        <v>41393</v>
      </c>
      <c r="G251" s="215"/>
      <c r="H251" s="50" t="s">
        <v>633</v>
      </c>
      <c r="I251" s="19"/>
      <c r="J251" s="211" t="s">
        <v>1693</v>
      </c>
      <c r="K251" s="94"/>
    </row>
    <row r="252" spans="1:11" ht="33.75">
      <c r="A252" s="113" t="s">
        <v>473</v>
      </c>
      <c r="B252" s="211" t="s">
        <v>634</v>
      </c>
      <c r="C252" s="213">
        <v>2013</v>
      </c>
      <c r="D252" s="212">
        <f>2*8635</f>
        <v>17270</v>
      </c>
      <c r="E252" s="343">
        <v>1</v>
      </c>
      <c r="F252" s="341">
        <v>41393</v>
      </c>
      <c r="G252" s="215"/>
      <c r="H252" s="50" t="s">
        <v>635</v>
      </c>
      <c r="I252" s="19"/>
      <c r="J252" s="211" t="s">
        <v>1693</v>
      </c>
      <c r="K252" s="94"/>
    </row>
    <row r="253" spans="1:11" ht="33.75">
      <c r="A253" s="113" t="s">
        <v>474</v>
      </c>
      <c r="B253" s="211" t="s">
        <v>636</v>
      </c>
      <c r="C253" s="213">
        <v>2013</v>
      </c>
      <c r="D253" s="212">
        <v>71200</v>
      </c>
      <c r="E253" s="343">
        <v>1</v>
      </c>
      <c r="F253" s="341" t="s">
        <v>638</v>
      </c>
      <c r="G253" s="215"/>
      <c r="H253" s="50" t="s">
        <v>637</v>
      </c>
      <c r="I253" s="19"/>
      <c r="J253" s="211" t="s">
        <v>1693</v>
      </c>
      <c r="K253" s="94"/>
    </row>
    <row r="254" spans="1:11" ht="33.75">
      <c r="A254" s="113" t="s">
        <v>475</v>
      </c>
      <c r="B254" s="211" t="s">
        <v>639</v>
      </c>
      <c r="C254" s="213">
        <v>2013</v>
      </c>
      <c r="D254" s="212">
        <v>17274</v>
      </c>
      <c r="E254" s="343">
        <v>1</v>
      </c>
      <c r="F254" s="341" t="s">
        <v>638</v>
      </c>
      <c r="G254" s="215"/>
      <c r="H254" s="50" t="s">
        <v>640</v>
      </c>
      <c r="I254" s="19"/>
      <c r="J254" s="211" t="s">
        <v>1693</v>
      </c>
      <c r="K254" s="94"/>
    </row>
    <row r="255" spans="1:11" ht="33.75">
      <c r="A255" s="113" t="s">
        <v>476</v>
      </c>
      <c r="B255" s="211" t="s">
        <v>641</v>
      </c>
      <c r="C255" s="213">
        <v>2013</v>
      </c>
      <c r="D255" s="212">
        <v>37000</v>
      </c>
      <c r="E255" s="343">
        <v>1</v>
      </c>
      <c r="F255" s="341" t="s">
        <v>638</v>
      </c>
      <c r="G255" s="215"/>
      <c r="H255" s="50" t="s">
        <v>642</v>
      </c>
      <c r="I255" s="19"/>
      <c r="J255" s="211" t="s">
        <v>1693</v>
      </c>
      <c r="K255" s="94"/>
    </row>
    <row r="256" spans="1:11" ht="33.75">
      <c r="A256" s="113" t="s">
        <v>477</v>
      </c>
      <c r="B256" s="211" t="s">
        <v>643</v>
      </c>
      <c r="C256" s="213">
        <v>2013</v>
      </c>
      <c r="D256" s="212">
        <v>87344</v>
      </c>
      <c r="E256" s="343">
        <v>1</v>
      </c>
      <c r="F256" s="341" t="s">
        <v>638</v>
      </c>
      <c r="G256" s="215"/>
      <c r="H256" s="50" t="s">
        <v>644</v>
      </c>
      <c r="I256" s="19"/>
      <c r="J256" s="211" t="s">
        <v>1693</v>
      </c>
      <c r="K256" s="94"/>
    </row>
    <row r="257" spans="1:11" ht="33.75">
      <c r="A257" s="113" t="s">
        <v>478</v>
      </c>
      <c r="B257" s="211" t="s">
        <v>645</v>
      </c>
      <c r="C257" s="213">
        <v>2013</v>
      </c>
      <c r="D257" s="212">
        <f>2*6800</f>
        <v>13600</v>
      </c>
      <c r="E257" s="343">
        <v>1</v>
      </c>
      <c r="F257" s="341" t="s">
        <v>638</v>
      </c>
      <c r="G257" s="215"/>
      <c r="H257" s="50" t="s">
        <v>646</v>
      </c>
      <c r="I257" s="19"/>
      <c r="J257" s="211" t="s">
        <v>1693</v>
      </c>
      <c r="K257" s="94"/>
    </row>
    <row r="258" spans="1:11" ht="36.75" customHeight="1">
      <c r="A258" s="113" t="s">
        <v>479</v>
      </c>
      <c r="B258" s="211" t="s">
        <v>647</v>
      </c>
      <c r="C258" s="213">
        <v>2013</v>
      </c>
      <c r="D258" s="212">
        <f>2*1700</f>
        <v>3400</v>
      </c>
      <c r="E258" s="343">
        <v>1</v>
      </c>
      <c r="F258" s="341" t="s">
        <v>638</v>
      </c>
      <c r="G258" s="215"/>
      <c r="H258" s="50" t="s">
        <v>646</v>
      </c>
      <c r="I258" s="19"/>
      <c r="J258" s="211" t="s">
        <v>1693</v>
      </c>
      <c r="K258" s="94"/>
    </row>
    <row r="259" spans="1:11" s="26" customFormat="1" ht="56.25">
      <c r="A259" s="487" t="s">
        <v>480</v>
      </c>
      <c r="B259" s="211" t="s">
        <v>648</v>
      </c>
      <c r="C259" s="213">
        <v>2013</v>
      </c>
      <c r="D259" s="212">
        <v>169260</v>
      </c>
      <c r="E259" s="343">
        <v>1</v>
      </c>
      <c r="F259" s="345">
        <v>41472</v>
      </c>
      <c r="G259" s="217"/>
      <c r="H259" s="85" t="s">
        <v>650</v>
      </c>
      <c r="I259" s="25"/>
      <c r="J259" s="211" t="s">
        <v>1693</v>
      </c>
      <c r="K259" s="94"/>
    </row>
    <row r="260" spans="1:11" s="26" customFormat="1" ht="36.75" customHeight="1">
      <c r="A260" s="488"/>
      <c r="B260" s="489" t="s">
        <v>649</v>
      </c>
      <c r="C260" s="490"/>
      <c r="D260" s="212">
        <f>98000+71260</f>
        <v>169260</v>
      </c>
      <c r="E260" s="343">
        <v>1</v>
      </c>
      <c r="F260" s="345"/>
      <c r="G260" s="217"/>
      <c r="H260" s="85"/>
      <c r="I260" s="25"/>
      <c r="J260" s="211" t="s">
        <v>1693</v>
      </c>
      <c r="K260" s="94"/>
    </row>
    <row r="261" spans="1:11" ht="35.25" customHeight="1">
      <c r="A261" s="113" t="s">
        <v>481</v>
      </c>
      <c r="B261" s="211" t="s">
        <v>651</v>
      </c>
      <c r="C261" s="213">
        <v>2013</v>
      </c>
      <c r="D261" s="212">
        <v>16604</v>
      </c>
      <c r="E261" s="343">
        <v>1</v>
      </c>
      <c r="F261" s="215">
        <v>41472</v>
      </c>
      <c r="G261" s="215"/>
      <c r="H261" s="50" t="s">
        <v>652</v>
      </c>
      <c r="I261" s="19"/>
      <c r="J261" s="211" t="s">
        <v>1693</v>
      </c>
      <c r="K261" s="94"/>
    </row>
    <row r="262" spans="1:11" ht="35.25" customHeight="1">
      <c r="A262" s="113" t="s">
        <v>482</v>
      </c>
      <c r="B262" s="211" t="s">
        <v>226</v>
      </c>
      <c r="C262" s="213">
        <v>2013</v>
      </c>
      <c r="D262" s="212">
        <v>22880</v>
      </c>
      <c r="E262" s="343">
        <v>1</v>
      </c>
      <c r="F262" s="215">
        <v>41473</v>
      </c>
      <c r="G262" s="215"/>
      <c r="H262" s="50" t="s">
        <v>653</v>
      </c>
      <c r="I262" s="19"/>
      <c r="J262" s="211" t="s">
        <v>1693</v>
      </c>
      <c r="K262" s="94"/>
    </row>
    <row r="263" spans="1:11" ht="35.25" customHeight="1">
      <c r="A263" s="113" t="s">
        <v>483</v>
      </c>
      <c r="B263" s="211" t="s">
        <v>654</v>
      </c>
      <c r="C263" s="213">
        <v>2013</v>
      </c>
      <c r="D263" s="212">
        <f>5*9432</f>
        <v>47160</v>
      </c>
      <c r="E263" s="343">
        <v>1</v>
      </c>
      <c r="F263" s="215">
        <v>41473</v>
      </c>
      <c r="G263" s="215"/>
      <c r="H263" s="50" t="s">
        <v>655</v>
      </c>
      <c r="I263" s="19"/>
      <c r="J263" s="211" t="s">
        <v>1693</v>
      </c>
      <c r="K263" s="94"/>
    </row>
    <row r="264" spans="1:11" ht="35.25" customHeight="1">
      <c r="A264" s="113" t="s">
        <v>484</v>
      </c>
      <c r="B264" s="211" t="s">
        <v>656</v>
      </c>
      <c r="C264" s="213">
        <v>2013</v>
      </c>
      <c r="D264" s="212">
        <f>15*2505.88</f>
        <v>37588.200000000004</v>
      </c>
      <c r="E264" s="343">
        <v>1</v>
      </c>
      <c r="F264" s="215">
        <v>41473</v>
      </c>
      <c r="G264" s="215"/>
      <c r="H264" s="50" t="s">
        <v>657</v>
      </c>
      <c r="I264" s="19"/>
      <c r="J264" s="211" t="s">
        <v>1693</v>
      </c>
      <c r="K264" s="94"/>
    </row>
    <row r="265" spans="1:11" ht="35.25" customHeight="1">
      <c r="A265" s="113" t="s">
        <v>485</v>
      </c>
      <c r="B265" s="211" t="s">
        <v>647</v>
      </c>
      <c r="C265" s="213">
        <v>2013</v>
      </c>
      <c r="D265" s="212">
        <f>2*2505.9</f>
        <v>5011.8</v>
      </c>
      <c r="E265" s="343">
        <v>1</v>
      </c>
      <c r="F265" s="215">
        <v>41473</v>
      </c>
      <c r="G265" s="215"/>
      <c r="H265" s="50" t="s">
        <v>658</v>
      </c>
      <c r="I265" s="19"/>
      <c r="J265" s="211" t="s">
        <v>1693</v>
      </c>
      <c r="K265" s="94"/>
    </row>
    <row r="266" spans="1:11" ht="48.75" customHeight="1">
      <c r="A266" s="113" t="s">
        <v>486</v>
      </c>
      <c r="B266" s="211" t="s">
        <v>659</v>
      </c>
      <c r="C266" s="213">
        <v>2013</v>
      </c>
      <c r="D266" s="212">
        <v>89336</v>
      </c>
      <c r="E266" s="343">
        <v>1</v>
      </c>
      <c r="F266" s="215">
        <v>41473</v>
      </c>
      <c r="G266" s="215"/>
      <c r="H266" s="50" t="s">
        <v>660</v>
      </c>
      <c r="I266" s="19"/>
      <c r="J266" s="211" t="s">
        <v>1693</v>
      </c>
      <c r="K266" s="94"/>
    </row>
    <row r="267" spans="1:11" ht="45">
      <c r="A267" s="113" t="s">
        <v>487</v>
      </c>
      <c r="B267" s="211" t="s">
        <v>661</v>
      </c>
      <c r="C267" s="213"/>
      <c r="D267" s="212">
        <f>14950-14950</f>
        <v>0</v>
      </c>
      <c r="E267" s="343">
        <v>1</v>
      </c>
      <c r="F267" s="215"/>
      <c r="G267" s="215">
        <v>41450</v>
      </c>
      <c r="H267" s="50"/>
      <c r="I267" s="50" t="s">
        <v>905</v>
      </c>
      <c r="J267" s="50" t="s">
        <v>547</v>
      </c>
      <c r="K267" s="19"/>
    </row>
    <row r="268" spans="1:11" ht="60.75" customHeight="1">
      <c r="A268" s="113" t="s">
        <v>488</v>
      </c>
      <c r="B268" s="333" t="s">
        <v>662</v>
      </c>
      <c r="C268" s="213" t="s">
        <v>663</v>
      </c>
      <c r="D268" s="212">
        <v>170680</v>
      </c>
      <c r="E268" s="343">
        <v>1</v>
      </c>
      <c r="F268" s="215">
        <v>41450</v>
      </c>
      <c r="G268" s="215"/>
      <c r="H268" s="50" t="s">
        <v>664</v>
      </c>
      <c r="I268" s="19"/>
      <c r="J268" s="211" t="s">
        <v>1693</v>
      </c>
      <c r="K268" s="94"/>
    </row>
    <row r="269" spans="1:11" ht="67.5">
      <c r="A269" s="113" t="s">
        <v>489</v>
      </c>
      <c r="B269" s="211" t="s">
        <v>665</v>
      </c>
      <c r="C269" s="213"/>
      <c r="D269" s="212">
        <f>2*5000</f>
        <v>10000</v>
      </c>
      <c r="E269" s="343">
        <v>1</v>
      </c>
      <c r="F269" s="215">
        <v>41451</v>
      </c>
      <c r="G269" s="215"/>
      <c r="H269" s="50" t="s">
        <v>666</v>
      </c>
      <c r="I269" s="19"/>
      <c r="J269" s="211" t="s">
        <v>1693</v>
      </c>
      <c r="K269" s="94"/>
    </row>
    <row r="270" spans="1:11" ht="36" customHeight="1">
      <c r="A270" s="113" t="s">
        <v>490</v>
      </c>
      <c r="B270" s="211" t="s">
        <v>667</v>
      </c>
      <c r="C270" s="213" t="s">
        <v>663</v>
      </c>
      <c r="D270" s="212">
        <f>6*16225</f>
        <v>97350</v>
      </c>
      <c r="E270" s="343">
        <v>1</v>
      </c>
      <c r="F270" s="215">
        <v>41485</v>
      </c>
      <c r="G270" s="215"/>
      <c r="H270" s="50" t="s">
        <v>668</v>
      </c>
      <c r="I270" s="19"/>
      <c r="J270" s="211" t="s">
        <v>1693</v>
      </c>
      <c r="K270" s="94"/>
    </row>
    <row r="271" spans="1:11" ht="33" customHeight="1">
      <c r="A271" s="113" t="s">
        <v>491</v>
      </c>
      <c r="B271" s="211" t="s">
        <v>669</v>
      </c>
      <c r="C271" s="213" t="s">
        <v>663</v>
      </c>
      <c r="D271" s="212">
        <f>13*5215</f>
        <v>67795</v>
      </c>
      <c r="E271" s="343">
        <v>1</v>
      </c>
      <c r="F271" s="215">
        <v>41485</v>
      </c>
      <c r="G271" s="215"/>
      <c r="H271" s="50" t="s">
        <v>670</v>
      </c>
      <c r="I271" s="19"/>
      <c r="J271" s="211" t="s">
        <v>1693</v>
      </c>
      <c r="K271" s="94"/>
    </row>
    <row r="272" spans="1:11" ht="37.5" customHeight="1">
      <c r="A272" s="113" t="s">
        <v>492</v>
      </c>
      <c r="B272" s="211" t="s">
        <v>671</v>
      </c>
      <c r="C272" s="213" t="s">
        <v>663</v>
      </c>
      <c r="D272" s="212">
        <v>32000</v>
      </c>
      <c r="E272" s="343">
        <v>1</v>
      </c>
      <c r="F272" s="215">
        <v>41485</v>
      </c>
      <c r="G272" s="215"/>
      <c r="H272" s="50" t="s">
        <v>670</v>
      </c>
      <c r="I272" s="19"/>
      <c r="J272" s="211" t="s">
        <v>1693</v>
      </c>
      <c r="K272" s="94"/>
    </row>
    <row r="273" spans="1:11" ht="60" customHeight="1">
      <c r="A273" s="113" t="s">
        <v>493</v>
      </c>
      <c r="B273" s="211" t="s">
        <v>672</v>
      </c>
      <c r="C273" s="213" t="s">
        <v>663</v>
      </c>
      <c r="D273" s="212">
        <f>17*9860</f>
        <v>167620</v>
      </c>
      <c r="E273" s="343">
        <v>1</v>
      </c>
      <c r="F273" s="215">
        <v>41485</v>
      </c>
      <c r="G273" s="215"/>
      <c r="H273" s="50" t="s">
        <v>673</v>
      </c>
      <c r="I273" s="19"/>
      <c r="J273" s="211" t="s">
        <v>1693</v>
      </c>
      <c r="K273" s="94"/>
    </row>
    <row r="274" spans="1:11" ht="36.75" customHeight="1">
      <c r="A274" s="113" t="s">
        <v>494</v>
      </c>
      <c r="B274" s="211" t="s">
        <v>674</v>
      </c>
      <c r="C274" s="213">
        <v>2013</v>
      </c>
      <c r="D274" s="212">
        <f>4*10000</f>
        <v>40000</v>
      </c>
      <c r="E274" s="343">
        <v>1</v>
      </c>
      <c r="F274" s="215">
        <v>41486</v>
      </c>
      <c r="G274" s="215"/>
      <c r="H274" s="50" t="s">
        <v>675</v>
      </c>
      <c r="I274" s="19"/>
      <c r="J274" s="211" t="s">
        <v>1693</v>
      </c>
      <c r="K274" s="94"/>
    </row>
    <row r="275" spans="1:11" ht="38.25" customHeight="1">
      <c r="A275" s="113" t="s">
        <v>495</v>
      </c>
      <c r="B275" s="211" t="s">
        <v>676</v>
      </c>
      <c r="C275" s="213" t="s">
        <v>663</v>
      </c>
      <c r="D275" s="212">
        <f>2*18750</f>
        <v>37500</v>
      </c>
      <c r="E275" s="343">
        <v>1</v>
      </c>
      <c r="F275" s="215">
        <v>41491</v>
      </c>
      <c r="G275" s="215"/>
      <c r="H275" s="50" t="s">
        <v>677</v>
      </c>
      <c r="I275" s="19"/>
      <c r="J275" s="211" t="s">
        <v>1693</v>
      </c>
      <c r="K275" s="94"/>
    </row>
    <row r="276" spans="1:11" ht="37.5" customHeight="1">
      <c r="A276" s="113" t="s">
        <v>496</v>
      </c>
      <c r="B276" s="211" t="s">
        <v>678</v>
      </c>
      <c r="C276" s="213" t="s">
        <v>663</v>
      </c>
      <c r="D276" s="212">
        <f>2*21025</f>
        <v>42050</v>
      </c>
      <c r="E276" s="343">
        <v>1</v>
      </c>
      <c r="F276" s="215">
        <v>41491</v>
      </c>
      <c r="G276" s="215"/>
      <c r="H276" s="50" t="s">
        <v>677</v>
      </c>
      <c r="I276" s="19"/>
      <c r="J276" s="211" t="s">
        <v>1693</v>
      </c>
      <c r="K276" s="94"/>
    </row>
    <row r="277" spans="1:11" ht="33.75">
      <c r="A277" s="113" t="s">
        <v>497</v>
      </c>
      <c r="B277" s="211" t="s">
        <v>679</v>
      </c>
      <c r="C277" s="213"/>
      <c r="D277" s="212">
        <f>10990-10990</f>
        <v>0</v>
      </c>
      <c r="E277" s="212"/>
      <c r="F277" s="215">
        <v>41516</v>
      </c>
      <c r="G277" s="215">
        <v>41670</v>
      </c>
      <c r="H277" s="50" t="s">
        <v>680</v>
      </c>
      <c r="I277" s="50" t="s">
        <v>1040</v>
      </c>
      <c r="J277" s="50" t="s">
        <v>547</v>
      </c>
      <c r="K277" s="216"/>
    </row>
    <row r="278" spans="1:11" ht="48" customHeight="1">
      <c r="A278" s="113" t="s">
        <v>498</v>
      </c>
      <c r="B278" s="211" t="s">
        <v>681</v>
      </c>
      <c r="C278" s="213" t="s">
        <v>663</v>
      </c>
      <c r="D278" s="212">
        <v>21913</v>
      </c>
      <c r="E278" s="343">
        <v>1</v>
      </c>
      <c r="F278" s="215">
        <v>41516</v>
      </c>
      <c r="G278" s="215"/>
      <c r="H278" s="50" t="s">
        <v>682</v>
      </c>
      <c r="I278" s="19"/>
      <c r="J278" s="211" t="s">
        <v>1693</v>
      </c>
      <c r="K278" s="94"/>
    </row>
    <row r="279" spans="1:11" ht="58.5" customHeight="1">
      <c r="A279" s="113" t="s">
        <v>499</v>
      </c>
      <c r="B279" s="211" t="s">
        <v>683</v>
      </c>
      <c r="C279" s="213" t="s">
        <v>663</v>
      </c>
      <c r="D279" s="212">
        <f>2*2922</f>
        <v>5844</v>
      </c>
      <c r="E279" s="343">
        <v>1</v>
      </c>
      <c r="F279" s="215">
        <v>41516</v>
      </c>
      <c r="G279" s="215"/>
      <c r="H279" s="50" t="s">
        <v>684</v>
      </c>
      <c r="I279" s="19"/>
      <c r="J279" s="211" t="s">
        <v>1693</v>
      </c>
      <c r="K279" s="94"/>
    </row>
    <row r="280" spans="1:11" ht="58.5" customHeight="1">
      <c r="A280" s="113" t="s">
        <v>500</v>
      </c>
      <c r="B280" s="211" t="s">
        <v>685</v>
      </c>
      <c r="C280" s="213" t="s">
        <v>663</v>
      </c>
      <c r="D280" s="212">
        <v>41300</v>
      </c>
      <c r="E280" s="343">
        <v>1</v>
      </c>
      <c r="F280" s="215">
        <v>41516</v>
      </c>
      <c r="G280" s="215"/>
      <c r="H280" s="50" t="s">
        <v>686</v>
      </c>
      <c r="I280" s="19"/>
      <c r="J280" s="211" t="s">
        <v>1693</v>
      </c>
      <c r="K280" s="94"/>
    </row>
    <row r="281" spans="1:11" ht="58.5" customHeight="1">
      <c r="A281" s="113" t="s">
        <v>501</v>
      </c>
      <c r="B281" s="211" t="s">
        <v>687</v>
      </c>
      <c r="C281" s="213" t="s">
        <v>663</v>
      </c>
      <c r="D281" s="212">
        <f>20*3853</f>
        <v>77060</v>
      </c>
      <c r="E281" s="343">
        <v>1</v>
      </c>
      <c r="F281" s="215">
        <v>41516</v>
      </c>
      <c r="G281" s="215"/>
      <c r="H281" s="50" t="s">
        <v>686</v>
      </c>
      <c r="I281" s="19"/>
      <c r="J281" s="211" t="s">
        <v>1693</v>
      </c>
      <c r="K281" s="94"/>
    </row>
    <row r="282" spans="1:11" ht="58.5" customHeight="1">
      <c r="A282" s="113" t="s">
        <v>502</v>
      </c>
      <c r="B282" s="211" t="s">
        <v>688</v>
      </c>
      <c r="C282" s="213" t="s">
        <v>663</v>
      </c>
      <c r="D282" s="212">
        <f>2*7600</f>
        <v>15200</v>
      </c>
      <c r="E282" s="343">
        <v>1</v>
      </c>
      <c r="F282" s="215">
        <v>41516</v>
      </c>
      <c r="G282" s="215"/>
      <c r="H282" s="50" t="s">
        <v>686</v>
      </c>
      <c r="I282" s="19"/>
      <c r="J282" s="211" t="s">
        <v>1693</v>
      </c>
      <c r="K282" s="94"/>
    </row>
    <row r="283" spans="1:11" ht="58.5" customHeight="1">
      <c r="A283" s="113" t="s">
        <v>503</v>
      </c>
      <c r="B283" s="211" t="s">
        <v>689</v>
      </c>
      <c r="C283" s="213" t="s">
        <v>663</v>
      </c>
      <c r="D283" s="212">
        <f>2*3650</f>
        <v>7300</v>
      </c>
      <c r="E283" s="343">
        <v>1</v>
      </c>
      <c r="F283" s="215">
        <v>41516</v>
      </c>
      <c r="G283" s="215"/>
      <c r="H283" s="50" t="s">
        <v>686</v>
      </c>
      <c r="I283" s="19"/>
      <c r="J283" s="211" t="s">
        <v>1693</v>
      </c>
      <c r="K283" s="94"/>
    </row>
    <row r="284" spans="1:11" ht="58.5" customHeight="1">
      <c r="A284" s="113" t="s">
        <v>504</v>
      </c>
      <c r="B284" s="211" t="s">
        <v>690</v>
      </c>
      <c r="C284" s="213" t="s">
        <v>663</v>
      </c>
      <c r="D284" s="212">
        <f>20*2168.5</f>
        <v>43370</v>
      </c>
      <c r="E284" s="343">
        <v>1</v>
      </c>
      <c r="F284" s="215">
        <v>41516</v>
      </c>
      <c r="G284" s="215"/>
      <c r="H284" s="50" t="s">
        <v>686</v>
      </c>
      <c r="I284" s="19"/>
      <c r="J284" s="211" t="s">
        <v>1693</v>
      </c>
      <c r="K284" s="94"/>
    </row>
    <row r="285" spans="1:11" ht="58.5" customHeight="1">
      <c r="A285" s="113" t="s">
        <v>505</v>
      </c>
      <c r="B285" s="211" t="s">
        <v>691</v>
      </c>
      <c r="C285" s="213" t="s">
        <v>663</v>
      </c>
      <c r="D285" s="212">
        <v>145385</v>
      </c>
      <c r="E285" s="343">
        <v>1</v>
      </c>
      <c r="F285" s="215">
        <v>41516</v>
      </c>
      <c r="G285" s="215"/>
      <c r="H285" s="50" t="s">
        <v>692</v>
      </c>
      <c r="I285" s="19"/>
      <c r="J285" s="211" t="s">
        <v>1693</v>
      </c>
      <c r="K285" s="94"/>
    </row>
    <row r="286" spans="1:11" ht="58.5" customHeight="1">
      <c r="A286" s="113" t="s">
        <v>506</v>
      </c>
      <c r="B286" s="211" t="s">
        <v>693</v>
      </c>
      <c r="C286" s="213" t="s">
        <v>663</v>
      </c>
      <c r="D286" s="212">
        <v>68429.399999999994</v>
      </c>
      <c r="E286" s="343">
        <v>1</v>
      </c>
      <c r="F286" s="215">
        <v>41516</v>
      </c>
      <c r="G286" s="215"/>
      <c r="H286" s="50" t="s">
        <v>692</v>
      </c>
      <c r="I286" s="19"/>
      <c r="J286" s="211" t="s">
        <v>1693</v>
      </c>
      <c r="K286" s="94"/>
    </row>
    <row r="287" spans="1:11" ht="45">
      <c r="A287" s="113" t="s">
        <v>507</v>
      </c>
      <c r="B287" s="211" t="s">
        <v>694</v>
      </c>
      <c r="C287" s="213" t="s">
        <v>663</v>
      </c>
      <c r="D287" s="212">
        <v>140606</v>
      </c>
      <c r="E287" s="343">
        <v>1</v>
      </c>
      <c r="F287" s="215">
        <v>41528</v>
      </c>
      <c r="G287" s="215"/>
      <c r="H287" s="50" t="s">
        <v>695</v>
      </c>
      <c r="I287" s="19"/>
      <c r="J287" s="211" t="s">
        <v>1693</v>
      </c>
      <c r="K287" s="94"/>
    </row>
    <row r="288" spans="1:11" ht="34.5" customHeight="1">
      <c r="A288" s="113" t="s">
        <v>508</v>
      </c>
      <c r="B288" s="211" t="s">
        <v>696</v>
      </c>
      <c r="C288" s="213" t="s">
        <v>663</v>
      </c>
      <c r="D288" s="212">
        <v>17240</v>
      </c>
      <c r="E288" s="343">
        <v>1</v>
      </c>
      <c r="F288" s="215">
        <v>41529</v>
      </c>
      <c r="G288" s="215"/>
      <c r="H288" s="50" t="s">
        <v>697</v>
      </c>
      <c r="I288" s="19"/>
      <c r="J288" s="211" t="s">
        <v>1693</v>
      </c>
      <c r="K288" s="94"/>
    </row>
    <row r="289" spans="1:11" ht="34.5" customHeight="1">
      <c r="A289" s="113" t="s">
        <v>509</v>
      </c>
      <c r="B289" s="211" t="s">
        <v>698</v>
      </c>
      <c r="C289" s="213" t="s">
        <v>663</v>
      </c>
      <c r="D289" s="212">
        <v>17240</v>
      </c>
      <c r="E289" s="343">
        <v>1</v>
      </c>
      <c r="F289" s="215">
        <v>41529</v>
      </c>
      <c r="G289" s="215"/>
      <c r="H289" s="50" t="s">
        <v>697</v>
      </c>
      <c r="I289" s="19"/>
      <c r="J289" s="211" t="s">
        <v>1693</v>
      </c>
      <c r="K289" s="94"/>
    </row>
    <row r="290" spans="1:11" ht="34.5" customHeight="1">
      <c r="A290" s="113" t="s">
        <v>510</v>
      </c>
      <c r="B290" s="211" t="s">
        <v>699</v>
      </c>
      <c r="C290" s="213" t="s">
        <v>663</v>
      </c>
      <c r="D290" s="212">
        <v>17240</v>
      </c>
      <c r="E290" s="343">
        <v>1</v>
      </c>
      <c r="F290" s="215">
        <v>41529</v>
      </c>
      <c r="G290" s="215"/>
      <c r="H290" s="50" t="s">
        <v>697</v>
      </c>
      <c r="I290" s="19"/>
      <c r="J290" s="211" t="s">
        <v>1693</v>
      </c>
      <c r="K290" s="94"/>
    </row>
    <row r="291" spans="1:11" ht="34.5" customHeight="1">
      <c r="A291" s="113" t="s">
        <v>511</v>
      </c>
      <c r="B291" s="211" t="s">
        <v>700</v>
      </c>
      <c r="C291" s="213" t="s">
        <v>663</v>
      </c>
      <c r="D291" s="212">
        <v>17240</v>
      </c>
      <c r="E291" s="343">
        <v>1</v>
      </c>
      <c r="F291" s="215">
        <v>41529</v>
      </c>
      <c r="G291" s="215"/>
      <c r="H291" s="50" t="s">
        <v>697</v>
      </c>
      <c r="I291" s="19"/>
      <c r="J291" s="211" t="s">
        <v>1693</v>
      </c>
      <c r="K291" s="94"/>
    </row>
    <row r="292" spans="1:11" ht="97.5" customHeight="1">
      <c r="A292" s="113" t="s">
        <v>512</v>
      </c>
      <c r="B292" s="211" t="s">
        <v>701</v>
      </c>
      <c r="C292" s="213" t="s">
        <v>663</v>
      </c>
      <c r="D292" s="212">
        <v>850728</v>
      </c>
      <c r="E292" s="343">
        <v>1</v>
      </c>
      <c r="F292" s="215">
        <v>41529</v>
      </c>
      <c r="G292" s="215"/>
      <c r="H292" s="50" t="s">
        <v>702</v>
      </c>
      <c r="I292" s="19"/>
      <c r="J292" s="211" t="s">
        <v>1693</v>
      </c>
      <c r="K292" s="94"/>
    </row>
    <row r="293" spans="1:11" ht="33.75">
      <c r="A293" s="113" t="s">
        <v>513</v>
      </c>
      <c r="B293" s="211" t="s">
        <v>703</v>
      </c>
      <c r="C293" s="213" t="s">
        <v>663</v>
      </c>
      <c r="D293" s="212">
        <f>2*30453.33</f>
        <v>60906.66</v>
      </c>
      <c r="E293" s="343">
        <v>1</v>
      </c>
      <c r="F293" s="215">
        <v>41529</v>
      </c>
      <c r="G293" s="215"/>
      <c r="H293" s="50" t="s">
        <v>704</v>
      </c>
      <c r="I293" s="19"/>
      <c r="J293" s="211" t="s">
        <v>1693</v>
      </c>
      <c r="K293" s="94"/>
    </row>
    <row r="294" spans="1:11" ht="35.25" customHeight="1">
      <c r="A294" s="113" t="s">
        <v>514</v>
      </c>
      <c r="B294" s="211" t="s">
        <v>705</v>
      </c>
      <c r="C294" s="213" t="s">
        <v>663</v>
      </c>
      <c r="D294" s="212">
        <v>30453.33</v>
      </c>
      <c r="E294" s="343">
        <v>1</v>
      </c>
      <c r="F294" s="215">
        <v>41529</v>
      </c>
      <c r="G294" s="215"/>
      <c r="H294" s="50" t="s">
        <v>704</v>
      </c>
      <c r="I294" s="19"/>
      <c r="J294" s="211" t="s">
        <v>1693</v>
      </c>
      <c r="K294" s="94"/>
    </row>
    <row r="295" spans="1:11" ht="35.25" customHeight="1">
      <c r="A295" s="113" t="s">
        <v>515</v>
      </c>
      <c r="B295" s="211" t="s">
        <v>706</v>
      </c>
      <c r="C295" s="213" t="s">
        <v>663</v>
      </c>
      <c r="D295" s="212">
        <f>3*14613</f>
        <v>43839</v>
      </c>
      <c r="E295" s="343">
        <v>1</v>
      </c>
      <c r="F295" s="215" t="s">
        <v>708</v>
      </c>
      <c r="G295" s="215"/>
      <c r="H295" s="50" t="s">
        <v>707</v>
      </c>
      <c r="I295" s="19"/>
      <c r="J295" s="211" t="s">
        <v>1693</v>
      </c>
      <c r="K295" s="94"/>
    </row>
    <row r="296" spans="1:11" ht="35.25" customHeight="1">
      <c r="A296" s="113" t="s">
        <v>516</v>
      </c>
      <c r="B296" s="211" t="s">
        <v>709</v>
      </c>
      <c r="C296" s="213" t="s">
        <v>663</v>
      </c>
      <c r="D296" s="212">
        <f>3*9653</f>
        <v>28959</v>
      </c>
      <c r="E296" s="343">
        <v>1</v>
      </c>
      <c r="F296" s="215" t="s">
        <v>708</v>
      </c>
      <c r="G296" s="215"/>
      <c r="H296" s="50" t="s">
        <v>707</v>
      </c>
      <c r="I296" s="19"/>
      <c r="J296" s="211" t="s">
        <v>1693</v>
      </c>
      <c r="K296" s="94"/>
    </row>
    <row r="297" spans="1:11" ht="35.25" customHeight="1">
      <c r="A297" s="113" t="s">
        <v>517</v>
      </c>
      <c r="B297" s="211" t="s">
        <v>710</v>
      </c>
      <c r="C297" s="213">
        <v>2013</v>
      </c>
      <c r="D297" s="212">
        <f>5*6473</f>
        <v>32365</v>
      </c>
      <c r="E297" s="343">
        <v>1</v>
      </c>
      <c r="F297" s="215" t="s">
        <v>708</v>
      </c>
      <c r="G297" s="215"/>
      <c r="H297" s="50" t="s">
        <v>711</v>
      </c>
      <c r="I297" s="19"/>
      <c r="J297" s="211" t="s">
        <v>1693</v>
      </c>
      <c r="K297" s="94"/>
    </row>
    <row r="298" spans="1:11" ht="35.25" customHeight="1">
      <c r="A298" s="113" t="s">
        <v>518</v>
      </c>
      <c r="B298" s="211" t="s">
        <v>712</v>
      </c>
      <c r="C298" s="213">
        <v>2013</v>
      </c>
      <c r="D298" s="212">
        <f>5*6810</f>
        <v>34050</v>
      </c>
      <c r="E298" s="343">
        <v>1</v>
      </c>
      <c r="F298" s="215" t="s">
        <v>708</v>
      </c>
      <c r="G298" s="215"/>
      <c r="H298" s="50" t="s">
        <v>711</v>
      </c>
      <c r="I298" s="19"/>
      <c r="J298" s="211" t="s">
        <v>1693</v>
      </c>
      <c r="K298" s="94"/>
    </row>
    <row r="299" spans="1:11" ht="35.25" customHeight="1">
      <c r="A299" s="113" t="s">
        <v>519</v>
      </c>
      <c r="B299" s="211" t="s">
        <v>713</v>
      </c>
      <c r="C299" s="213" t="s">
        <v>663</v>
      </c>
      <c r="D299" s="212">
        <f>4*100000</f>
        <v>400000</v>
      </c>
      <c r="E299" s="343">
        <v>1</v>
      </c>
      <c r="F299" s="215">
        <v>41575</v>
      </c>
      <c r="G299" s="215"/>
      <c r="H299" s="50" t="s">
        <v>714</v>
      </c>
      <c r="I299" s="19"/>
      <c r="J299" s="211" t="s">
        <v>1693</v>
      </c>
      <c r="K299" s="94"/>
    </row>
    <row r="300" spans="1:11" ht="35.25" customHeight="1">
      <c r="A300" s="113" t="s">
        <v>520</v>
      </c>
      <c r="B300" s="211" t="s">
        <v>715</v>
      </c>
      <c r="C300" s="213" t="s">
        <v>663</v>
      </c>
      <c r="D300" s="212">
        <v>10000</v>
      </c>
      <c r="E300" s="343">
        <v>1</v>
      </c>
      <c r="F300" s="215">
        <v>41575</v>
      </c>
      <c r="G300" s="215"/>
      <c r="H300" s="50" t="s">
        <v>714</v>
      </c>
      <c r="I300" s="19"/>
      <c r="J300" s="211" t="s">
        <v>1693</v>
      </c>
      <c r="K300" s="94"/>
    </row>
    <row r="301" spans="1:11" ht="35.25" customHeight="1">
      <c r="A301" s="113" t="s">
        <v>521</v>
      </c>
      <c r="B301" s="211" t="s">
        <v>716</v>
      </c>
      <c r="C301" s="213" t="s">
        <v>663</v>
      </c>
      <c r="D301" s="212">
        <v>18200</v>
      </c>
      <c r="E301" s="343">
        <v>1</v>
      </c>
      <c r="F301" s="215">
        <v>41575</v>
      </c>
      <c r="G301" s="215"/>
      <c r="H301" s="50" t="s">
        <v>717</v>
      </c>
      <c r="I301" s="19"/>
      <c r="J301" s="211" t="s">
        <v>1693</v>
      </c>
      <c r="K301" s="94"/>
    </row>
    <row r="302" spans="1:11" ht="35.25" customHeight="1">
      <c r="A302" s="113" t="s">
        <v>522</v>
      </c>
      <c r="B302" s="211" t="s">
        <v>718</v>
      </c>
      <c r="C302" s="213" t="s">
        <v>663</v>
      </c>
      <c r="D302" s="212">
        <v>18200</v>
      </c>
      <c r="E302" s="343">
        <v>1</v>
      </c>
      <c r="F302" s="215">
        <v>41575</v>
      </c>
      <c r="G302" s="215"/>
      <c r="H302" s="50" t="s">
        <v>717</v>
      </c>
      <c r="I302" s="19"/>
      <c r="J302" s="211" t="s">
        <v>1693</v>
      </c>
      <c r="K302" s="94"/>
    </row>
    <row r="303" spans="1:11" ht="35.25" customHeight="1">
      <c r="A303" s="113" t="s">
        <v>523</v>
      </c>
      <c r="B303" s="211" t="s">
        <v>719</v>
      </c>
      <c r="C303" s="213" t="s">
        <v>663</v>
      </c>
      <c r="D303" s="212">
        <f>2*17169.33</f>
        <v>34338.660000000003</v>
      </c>
      <c r="E303" s="343">
        <v>1</v>
      </c>
      <c r="F303" s="215">
        <v>41575</v>
      </c>
      <c r="G303" s="215"/>
      <c r="H303" s="50" t="s">
        <v>720</v>
      </c>
      <c r="I303" s="19"/>
      <c r="J303" s="211" t="s">
        <v>1693</v>
      </c>
      <c r="K303" s="94"/>
    </row>
    <row r="304" spans="1:11" ht="35.25" customHeight="1">
      <c r="A304" s="113" t="s">
        <v>524</v>
      </c>
      <c r="B304" s="211" t="s">
        <v>721</v>
      </c>
      <c r="C304" s="213" t="s">
        <v>663</v>
      </c>
      <c r="D304" s="212">
        <v>17169.34</v>
      </c>
      <c r="E304" s="343">
        <v>1</v>
      </c>
      <c r="F304" s="215">
        <v>41575</v>
      </c>
      <c r="G304" s="215"/>
      <c r="H304" s="50" t="s">
        <v>720</v>
      </c>
      <c r="I304" s="19"/>
      <c r="J304" s="211" t="s">
        <v>1693</v>
      </c>
      <c r="K304" s="94"/>
    </row>
    <row r="305" spans="1:11" ht="35.25" customHeight="1">
      <c r="A305" s="113" t="s">
        <v>525</v>
      </c>
      <c r="B305" s="211" t="s">
        <v>722</v>
      </c>
      <c r="C305" s="213" t="s">
        <v>663</v>
      </c>
      <c r="D305" s="212">
        <v>17720</v>
      </c>
      <c r="E305" s="343">
        <v>1</v>
      </c>
      <c r="F305" s="215">
        <v>41575</v>
      </c>
      <c r="G305" s="215"/>
      <c r="H305" s="50" t="s">
        <v>723</v>
      </c>
      <c r="I305" s="19"/>
      <c r="J305" s="211" t="s">
        <v>1693</v>
      </c>
      <c r="K305" s="94"/>
    </row>
    <row r="306" spans="1:11" ht="45">
      <c r="A306" s="113" t="s">
        <v>526</v>
      </c>
      <c r="B306" s="211" t="s">
        <v>724</v>
      </c>
      <c r="C306" s="213"/>
      <c r="D306" s="212">
        <f>4069.8-4069.8</f>
        <v>0</v>
      </c>
      <c r="E306" s="212"/>
      <c r="F306" s="215"/>
      <c r="G306" s="215">
        <v>41579</v>
      </c>
      <c r="H306" s="50"/>
      <c r="I306" s="50" t="s">
        <v>1041</v>
      </c>
      <c r="J306" s="50" t="s">
        <v>547</v>
      </c>
      <c r="K306" s="50"/>
    </row>
    <row r="307" spans="1:11" ht="58.5" customHeight="1">
      <c r="A307" s="113" t="s">
        <v>527</v>
      </c>
      <c r="B307" s="211" t="s">
        <v>725</v>
      </c>
      <c r="C307" s="213">
        <v>2013</v>
      </c>
      <c r="D307" s="212">
        <v>6989</v>
      </c>
      <c r="E307" s="343">
        <v>1</v>
      </c>
      <c r="F307" s="215">
        <v>41583</v>
      </c>
      <c r="G307" s="215"/>
      <c r="H307" s="50" t="s">
        <v>726</v>
      </c>
      <c r="I307" s="19"/>
      <c r="J307" s="211" t="s">
        <v>1693</v>
      </c>
      <c r="K307" s="94"/>
    </row>
    <row r="308" spans="1:11" ht="60.75" customHeight="1">
      <c r="A308" s="113" t="s">
        <v>528</v>
      </c>
      <c r="B308" s="211" t="s">
        <v>727</v>
      </c>
      <c r="C308" s="213">
        <v>2013</v>
      </c>
      <c r="D308" s="212">
        <f>2*5247</f>
        <v>10494</v>
      </c>
      <c r="E308" s="343">
        <v>1</v>
      </c>
      <c r="F308" s="215">
        <v>41625</v>
      </c>
      <c r="G308" s="215"/>
      <c r="H308" s="50" t="s">
        <v>728</v>
      </c>
      <c r="I308" s="19"/>
      <c r="J308" s="211" t="s">
        <v>1693</v>
      </c>
      <c r="K308" s="94"/>
    </row>
    <row r="309" spans="1:11" ht="34.5" customHeight="1">
      <c r="A309" s="113" t="s">
        <v>529</v>
      </c>
      <c r="B309" s="211" t="s">
        <v>729</v>
      </c>
      <c r="C309" s="213">
        <v>2013</v>
      </c>
      <c r="D309" s="212">
        <v>12000</v>
      </c>
      <c r="E309" s="343">
        <v>1</v>
      </c>
      <c r="F309" s="215">
        <v>41631</v>
      </c>
      <c r="G309" s="215"/>
      <c r="H309" s="50" t="s">
        <v>730</v>
      </c>
      <c r="I309" s="19"/>
      <c r="J309" s="211" t="s">
        <v>1693</v>
      </c>
      <c r="K309" s="94"/>
    </row>
    <row r="310" spans="1:11" ht="37.5" customHeight="1">
      <c r="A310" s="113" t="s">
        <v>530</v>
      </c>
      <c r="B310" s="211" t="s">
        <v>731</v>
      </c>
      <c r="C310" s="213" t="s">
        <v>663</v>
      </c>
      <c r="D310" s="212">
        <v>17240</v>
      </c>
      <c r="E310" s="343">
        <v>1</v>
      </c>
      <c r="F310" s="215">
        <v>41631</v>
      </c>
      <c r="G310" s="215"/>
      <c r="H310" s="50" t="s">
        <v>732</v>
      </c>
      <c r="I310" s="19"/>
      <c r="J310" s="211" t="s">
        <v>1693</v>
      </c>
      <c r="K310" s="94"/>
    </row>
    <row r="311" spans="1:11" ht="60" customHeight="1">
      <c r="A311" s="113" t="s">
        <v>531</v>
      </c>
      <c r="B311" s="211" t="s">
        <v>734</v>
      </c>
      <c r="C311" s="213">
        <v>2013</v>
      </c>
      <c r="D311" s="212">
        <v>11200</v>
      </c>
      <c r="E311" s="343">
        <v>1</v>
      </c>
      <c r="F311" s="215">
        <v>41639</v>
      </c>
      <c r="G311" s="215"/>
      <c r="H311" s="50" t="s">
        <v>735</v>
      </c>
      <c r="I311" s="19"/>
      <c r="J311" s="211" t="s">
        <v>1693</v>
      </c>
      <c r="K311" s="94"/>
    </row>
    <row r="312" spans="1:11" ht="33.75">
      <c r="A312" s="113" t="s">
        <v>532</v>
      </c>
      <c r="B312" s="211" t="s">
        <v>736</v>
      </c>
      <c r="C312" s="213"/>
      <c r="D312" s="212">
        <f>4*7335-4*7335</f>
        <v>0</v>
      </c>
      <c r="E312" s="212"/>
      <c r="F312" s="215"/>
      <c r="G312" s="215">
        <v>41670</v>
      </c>
      <c r="H312" s="50"/>
      <c r="I312" s="50" t="s">
        <v>1040</v>
      </c>
      <c r="J312" s="50" t="s">
        <v>547</v>
      </c>
      <c r="K312" s="216"/>
    </row>
    <row r="313" spans="1:11" ht="56.25">
      <c r="A313" s="113" t="s">
        <v>533</v>
      </c>
      <c r="B313" s="211" t="s">
        <v>737</v>
      </c>
      <c r="C313" s="213">
        <v>2014</v>
      </c>
      <c r="D313" s="212">
        <f>2*2505</f>
        <v>5010</v>
      </c>
      <c r="E313" s="343">
        <v>1</v>
      </c>
      <c r="F313" s="215">
        <v>41670</v>
      </c>
      <c r="G313" s="215"/>
      <c r="H313" s="50" t="s">
        <v>738</v>
      </c>
      <c r="I313" s="19"/>
      <c r="J313" s="211" t="s">
        <v>1693</v>
      </c>
      <c r="K313" s="94"/>
    </row>
    <row r="314" spans="1:11" ht="56.25">
      <c r="A314" s="113" t="s">
        <v>534</v>
      </c>
      <c r="B314" s="211" t="s">
        <v>739</v>
      </c>
      <c r="C314" s="213">
        <v>2014</v>
      </c>
      <c r="D314" s="212">
        <f>3*6030</f>
        <v>18090</v>
      </c>
      <c r="E314" s="343">
        <v>1</v>
      </c>
      <c r="F314" s="215">
        <v>41670</v>
      </c>
      <c r="G314" s="215"/>
      <c r="H314" s="50" t="s">
        <v>738</v>
      </c>
      <c r="I314" s="19"/>
      <c r="J314" s="211" t="s">
        <v>1693</v>
      </c>
      <c r="K314" s="94"/>
    </row>
    <row r="315" spans="1:11" ht="33.75">
      <c r="A315" s="113" t="s">
        <v>535</v>
      </c>
      <c r="B315" s="211" t="s">
        <v>740</v>
      </c>
      <c r="C315" s="213">
        <v>2014</v>
      </c>
      <c r="D315" s="212">
        <v>30440</v>
      </c>
      <c r="E315" s="343">
        <v>1</v>
      </c>
      <c r="F315" s="215">
        <v>41670</v>
      </c>
      <c r="G315" s="215"/>
      <c r="H315" s="50" t="s">
        <v>741</v>
      </c>
      <c r="I315" s="19"/>
      <c r="J315" s="211" t="s">
        <v>1693</v>
      </c>
      <c r="K315" s="94"/>
    </row>
    <row r="316" spans="1:11" ht="56.25">
      <c r="A316" s="113" t="s">
        <v>536</v>
      </c>
      <c r="B316" s="211" t="s">
        <v>742</v>
      </c>
      <c r="C316" s="213">
        <v>2014</v>
      </c>
      <c r="D316" s="212">
        <v>4900</v>
      </c>
      <c r="E316" s="343">
        <v>1</v>
      </c>
      <c r="F316" s="215">
        <v>41696</v>
      </c>
      <c r="G316" s="215"/>
      <c r="H316" s="50" t="s">
        <v>743</v>
      </c>
      <c r="I316" s="19"/>
      <c r="J316" s="211" t="s">
        <v>1693</v>
      </c>
      <c r="K316" s="94"/>
    </row>
    <row r="317" spans="1:11" ht="56.25">
      <c r="A317" s="113" t="s">
        <v>537</v>
      </c>
      <c r="B317" s="211" t="s">
        <v>744</v>
      </c>
      <c r="C317" s="213">
        <v>2014</v>
      </c>
      <c r="D317" s="212">
        <f>4*6030</f>
        <v>24120</v>
      </c>
      <c r="E317" s="343">
        <v>1</v>
      </c>
      <c r="F317" s="215">
        <v>41753</v>
      </c>
      <c r="G317" s="215"/>
      <c r="H317" s="50" t="s">
        <v>745</v>
      </c>
      <c r="I317" s="19"/>
      <c r="J317" s="211" t="s">
        <v>1693</v>
      </c>
      <c r="K317" s="94"/>
    </row>
    <row r="318" spans="1:11" ht="60.75" customHeight="1">
      <c r="A318" s="113" t="s">
        <v>538</v>
      </c>
      <c r="B318" s="211" t="s">
        <v>746</v>
      </c>
      <c r="C318" s="213">
        <v>2014</v>
      </c>
      <c r="D318" s="212">
        <v>22000</v>
      </c>
      <c r="E318" s="343">
        <v>1</v>
      </c>
      <c r="F318" s="215">
        <v>41753</v>
      </c>
      <c r="G318" s="215"/>
      <c r="H318" s="50" t="s">
        <v>747</v>
      </c>
      <c r="I318" s="19"/>
      <c r="J318" s="211" t="s">
        <v>1693</v>
      </c>
      <c r="K318" s="94"/>
    </row>
    <row r="319" spans="1:11" ht="60" customHeight="1">
      <c r="A319" s="113" t="s">
        <v>539</v>
      </c>
      <c r="B319" s="211" t="s">
        <v>748</v>
      </c>
      <c r="C319" s="213" t="s">
        <v>749</v>
      </c>
      <c r="D319" s="212">
        <v>50000</v>
      </c>
      <c r="E319" s="343">
        <v>1</v>
      </c>
      <c r="F319" s="215">
        <v>41786</v>
      </c>
      <c r="G319" s="215"/>
      <c r="H319" s="50" t="s">
        <v>750</v>
      </c>
      <c r="I319" s="19"/>
      <c r="J319" s="211" t="s">
        <v>1693</v>
      </c>
      <c r="K319" s="94"/>
    </row>
    <row r="320" spans="1:11" ht="57" customHeight="1">
      <c r="A320" s="113" t="s">
        <v>540</v>
      </c>
      <c r="B320" s="211" t="s">
        <v>751</v>
      </c>
      <c r="C320" s="213" t="s">
        <v>749</v>
      </c>
      <c r="D320" s="212">
        <v>15000</v>
      </c>
      <c r="E320" s="343">
        <v>1</v>
      </c>
      <c r="F320" s="215">
        <v>41786</v>
      </c>
      <c r="G320" s="215"/>
      <c r="H320" s="50" t="s">
        <v>750</v>
      </c>
      <c r="I320" s="19"/>
      <c r="J320" s="211" t="s">
        <v>1693</v>
      </c>
      <c r="K320" s="94"/>
    </row>
    <row r="321" spans="1:11" ht="34.5" customHeight="1">
      <c r="A321" s="113" t="s">
        <v>541</v>
      </c>
      <c r="B321" s="211" t="s">
        <v>752</v>
      </c>
      <c r="C321" s="213" t="s">
        <v>749</v>
      </c>
      <c r="D321" s="212">
        <v>46000</v>
      </c>
      <c r="E321" s="343">
        <v>1</v>
      </c>
      <c r="F321" s="215">
        <v>41787</v>
      </c>
      <c r="G321" s="215"/>
      <c r="H321" s="50" t="s">
        <v>753</v>
      </c>
      <c r="I321" s="19"/>
      <c r="J321" s="211" t="s">
        <v>1693</v>
      </c>
      <c r="K321" s="94"/>
    </row>
    <row r="322" spans="1:11" ht="31.5" customHeight="1">
      <c r="A322" s="113" t="s">
        <v>542</v>
      </c>
      <c r="B322" s="211" t="s">
        <v>754</v>
      </c>
      <c r="C322" s="213" t="s">
        <v>749</v>
      </c>
      <c r="D322" s="212">
        <f>11*5500.02</f>
        <v>60500.22</v>
      </c>
      <c r="E322" s="343">
        <v>1</v>
      </c>
      <c r="F322" s="215">
        <v>41794</v>
      </c>
      <c r="G322" s="215"/>
      <c r="H322" s="50" t="s">
        <v>755</v>
      </c>
      <c r="I322" s="19"/>
      <c r="J322" s="211" t="s">
        <v>1693</v>
      </c>
      <c r="K322" s="94"/>
    </row>
    <row r="323" spans="1:11" ht="46.5" customHeight="1">
      <c r="A323" s="113" t="s">
        <v>543</v>
      </c>
      <c r="B323" s="211" t="s">
        <v>756</v>
      </c>
      <c r="C323" s="213" t="s">
        <v>749</v>
      </c>
      <c r="D323" s="212">
        <f>6*4500</f>
        <v>27000</v>
      </c>
      <c r="E323" s="343">
        <v>1</v>
      </c>
      <c r="F323" s="215">
        <v>41807</v>
      </c>
      <c r="G323" s="215"/>
      <c r="H323" s="50" t="s">
        <v>757</v>
      </c>
      <c r="I323" s="19"/>
      <c r="J323" s="211" t="s">
        <v>1693</v>
      </c>
      <c r="K323" s="94"/>
    </row>
    <row r="324" spans="1:11" ht="47.25" customHeight="1">
      <c r="A324" s="113" t="s">
        <v>544</v>
      </c>
      <c r="B324" s="211" t="s">
        <v>759</v>
      </c>
      <c r="C324" s="213" t="s">
        <v>749</v>
      </c>
      <c r="D324" s="212">
        <f>4*23800</f>
        <v>95200</v>
      </c>
      <c r="E324" s="343">
        <v>1</v>
      </c>
      <c r="F324" s="215">
        <v>41807</v>
      </c>
      <c r="G324" s="215"/>
      <c r="H324" s="50" t="s">
        <v>1237</v>
      </c>
      <c r="I324" s="19"/>
      <c r="J324" s="211" t="s">
        <v>1693</v>
      </c>
      <c r="K324" s="94"/>
    </row>
    <row r="325" spans="1:11" ht="45">
      <c r="A325" s="113" t="s">
        <v>844</v>
      </c>
      <c r="B325" s="211" t="s">
        <v>760</v>
      </c>
      <c r="C325" s="213" t="s">
        <v>749</v>
      </c>
      <c r="D325" s="212">
        <f>4*14800</f>
        <v>59200</v>
      </c>
      <c r="E325" s="343">
        <v>1</v>
      </c>
      <c r="F325" s="215">
        <v>41807</v>
      </c>
      <c r="G325" s="215"/>
      <c r="H325" s="50" t="s">
        <v>1237</v>
      </c>
      <c r="I325" s="19"/>
      <c r="J325" s="211" t="s">
        <v>1693</v>
      </c>
      <c r="K325" s="94"/>
    </row>
    <row r="326" spans="1:11" ht="45">
      <c r="A326" s="113" t="s">
        <v>845</v>
      </c>
      <c r="B326" s="211" t="s">
        <v>761</v>
      </c>
      <c r="C326" s="213" t="s">
        <v>749</v>
      </c>
      <c r="D326" s="212">
        <f>4*27100</f>
        <v>108400</v>
      </c>
      <c r="E326" s="343">
        <v>1</v>
      </c>
      <c r="F326" s="215">
        <v>41807</v>
      </c>
      <c r="G326" s="215"/>
      <c r="H326" s="50" t="s">
        <v>1237</v>
      </c>
      <c r="I326" s="19"/>
      <c r="J326" s="211" t="s">
        <v>1693</v>
      </c>
      <c r="K326" s="94"/>
    </row>
    <row r="327" spans="1:11" ht="45">
      <c r="A327" s="113" t="s">
        <v>846</v>
      </c>
      <c r="B327" s="211" t="s">
        <v>762</v>
      </c>
      <c r="C327" s="213" t="s">
        <v>749</v>
      </c>
      <c r="D327" s="212">
        <f>4*4000</f>
        <v>16000</v>
      </c>
      <c r="E327" s="343">
        <v>1</v>
      </c>
      <c r="F327" s="215">
        <v>41807</v>
      </c>
      <c r="G327" s="215"/>
      <c r="H327" s="50" t="s">
        <v>1237</v>
      </c>
      <c r="I327" s="19"/>
      <c r="J327" s="211" t="s">
        <v>1693</v>
      </c>
      <c r="K327" s="94"/>
    </row>
    <row r="328" spans="1:11" ht="45">
      <c r="A328" s="113" t="s">
        <v>847</v>
      </c>
      <c r="B328" s="211" t="s">
        <v>763</v>
      </c>
      <c r="C328" s="213" t="s">
        <v>749</v>
      </c>
      <c r="D328" s="212">
        <f>4*2500</f>
        <v>10000</v>
      </c>
      <c r="E328" s="343">
        <v>1</v>
      </c>
      <c r="F328" s="215">
        <v>41807</v>
      </c>
      <c r="G328" s="215"/>
      <c r="H328" s="50" t="s">
        <v>1237</v>
      </c>
      <c r="I328" s="19"/>
      <c r="J328" s="211" t="s">
        <v>1693</v>
      </c>
      <c r="K328" s="94"/>
    </row>
    <row r="329" spans="1:11" ht="45">
      <c r="A329" s="113" t="s">
        <v>848</v>
      </c>
      <c r="B329" s="211" t="s">
        <v>764</v>
      </c>
      <c r="C329" s="213" t="s">
        <v>749</v>
      </c>
      <c r="D329" s="212">
        <f>4*9500</f>
        <v>38000</v>
      </c>
      <c r="E329" s="343">
        <v>1</v>
      </c>
      <c r="F329" s="215">
        <v>41807</v>
      </c>
      <c r="G329" s="215"/>
      <c r="H329" s="50" t="s">
        <v>1237</v>
      </c>
      <c r="I329" s="19"/>
      <c r="J329" s="211" t="s">
        <v>1693</v>
      </c>
      <c r="K329" s="94"/>
    </row>
    <row r="330" spans="1:11" ht="48.75" customHeight="1">
      <c r="A330" s="113" t="s">
        <v>849</v>
      </c>
      <c r="B330" s="211" t="s">
        <v>765</v>
      </c>
      <c r="C330" s="213" t="s">
        <v>749</v>
      </c>
      <c r="D330" s="212">
        <f>4*17800</f>
        <v>71200</v>
      </c>
      <c r="E330" s="343">
        <v>1</v>
      </c>
      <c r="F330" s="215">
        <v>41807</v>
      </c>
      <c r="G330" s="215"/>
      <c r="H330" s="50" t="s">
        <v>1237</v>
      </c>
      <c r="I330" s="19"/>
      <c r="J330" s="211" t="s">
        <v>1693</v>
      </c>
      <c r="K330" s="94"/>
    </row>
    <row r="331" spans="1:11" ht="33.75">
      <c r="A331" s="113" t="s">
        <v>850</v>
      </c>
      <c r="B331" s="211" t="s">
        <v>766</v>
      </c>
      <c r="C331" s="213" t="s">
        <v>749</v>
      </c>
      <c r="D331" s="212">
        <f>2*5499.98</f>
        <v>10999.96</v>
      </c>
      <c r="E331" s="343">
        <v>1</v>
      </c>
      <c r="F331" s="215">
        <v>41807</v>
      </c>
      <c r="G331" s="215"/>
      <c r="H331" s="50" t="s">
        <v>767</v>
      </c>
      <c r="I331" s="19"/>
      <c r="J331" s="211" t="s">
        <v>1693</v>
      </c>
      <c r="K331" s="94"/>
    </row>
    <row r="332" spans="1:11" ht="33.75">
      <c r="A332" s="113" t="s">
        <v>851</v>
      </c>
      <c r="B332" s="211" t="s">
        <v>768</v>
      </c>
      <c r="C332" s="213" t="s">
        <v>749</v>
      </c>
      <c r="D332" s="212">
        <v>7062</v>
      </c>
      <c r="E332" s="343">
        <v>1</v>
      </c>
      <c r="F332" s="215">
        <v>41816</v>
      </c>
      <c r="G332" s="215"/>
      <c r="H332" s="50" t="s">
        <v>769</v>
      </c>
      <c r="I332" s="19"/>
      <c r="J332" s="211" t="s">
        <v>1693</v>
      </c>
      <c r="K332" s="94"/>
    </row>
    <row r="333" spans="1:11" ht="33.75">
      <c r="A333" s="113" t="s">
        <v>852</v>
      </c>
      <c r="B333" s="211" t="s">
        <v>770</v>
      </c>
      <c r="C333" s="213" t="s">
        <v>749</v>
      </c>
      <c r="D333" s="212">
        <f>2*12594</f>
        <v>25188</v>
      </c>
      <c r="E333" s="343">
        <v>1</v>
      </c>
      <c r="F333" s="215">
        <v>41816</v>
      </c>
      <c r="G333" s="215"/>
      <c r="H333" s="50" t="s">
        <v>769</v>
      </c>
      <c r="I333" s="19"/>
      <c r="J333" s="211" t="s">
        <v>1693</v>
      </c>
      <c r="K333" s="94"/>
    </row>
    <row r="334" spans="1:11" ht="33.75">
      <c r="A334" s="113" t="s">
        <v>853</v>
      </c>
      <c r="B334" s="211" t="s">
        <v>771</v>
      </c>
      <c r="C334" s="213" t="s">
        <v>749</v>
      </c>
      <c r="D334" s="212">
        <f>2*6473</f>
        <v>12946</v>
      </c>
      <c r="E334" s="343">
        <v>1</v>
      </c>
      <c r="F334" s="215">
        <v>41816</v>
      </c>
      <c r="G334" s="215"/>
      <c r="H334" s="50" t="s">
        <v>769</v>
      </c>
      <c r="I334" s="19"/>
      <c r="J334" s="211" t="s">
        <v>1693</v>
      </c>
      <c r="K334" s="94"/>
    </row>
    <row r="335" spans="1:11" ht="33.75">
      <c r="A335" s="113" t="s">
        <v>854</v>
      </c>
      <c r="B335" s="211" t="s">
        <v>674</v>
      </c>
      <c r="C335" s="213">
        <v>2014</v>
      </c>
      <c r="D335" s="212">
        <f>4*8990</f>
        <v>35960</v>
      </c>
      <c r="E335" s="343">
        <v>1</v>
      </c>
      <c r="F335" s="215">
        <v>41820</v>
      </c>
      <c r="G335" s="215"/>
      <c r="H335" s="50" t="s">
        <v>772</v>
      </c>
      <c r="I335" s="19"/>
      <c r="J335" s="211" t="s">
        <v>1693</v>
      </c>
      <c r="K335" s="94"/>
    </row>
    <row r="336" spans="1:11" ht="33" customHeight="1">
      <c r="A336" s="113" t="s">
        <v>855</v>
      </c>
      <c r="B336" s="211" t="s">
        <v>773</v>
      </c>
      <c r="C336" s="213">
        <v>2014</v>
      </c>
      <c r="D336" s="212">
        <v>25440</v>
      </c>
      <c r="E336" s="343">
        <v>1</v>
      </c>
      <c r="F336" s="215">
        <v>41871</v>
      </c>
      <c r="G336" s="215"/>
      <c r="H336" s="50" t="s">
        <v>774</v>
      </c>
      <c r="I336" s="19"/>
      <c r="J336" s="211" t="s">
        <v>1693</v>
      </c>
      <c r="K336" s="94"/>
    </row>
    <row r="337" spans="1:11" ht="59.25" customHeight="1">
      <c r="A337" s="113" t="s">
        <v>856</v>
      </c>
      <c r="B337" s="211" t="s">
        <v>775</v>
      </c>
      <c r="C337" s="213">
        <v>2014</v>
      </c>
      <c r="D337" s="212">
        <v>5520</v>
      </c>
      <c r="E337" s="343">
        <v>1</v>
      </c>
      <c r="F337" s="215">
        <v>41871</v>
      </c>
      <c r="G337" s="215"/>
      <c r="H337" s="50" t="s">
        <v>776</v>
      </c>
      <c r="I337" s="19"/>
      <c r="J337" s="211" t="s">
        <v>1693</v>
      </c>
      <c r="K337" s="94"/>
    </row>
    <row r="338" spans="1:11" ht="60.75" customHeight="1">
      <c r="A338" s="113" t="s">
        <v>857</v>
      </c>
      <c r="B338" s="211" t="s">
        <v>777</v>
      </c>
      <c r="C338" s="213">
        <v>2014</v>
      </c>
      <c r="D338" s="212">
        <v>14000</v>
      </c>
      <c r="E338" s="343">
        <v>1</v>
      </c>
      <c r="F338" s="215">
        <v>41871</v>
      </c>
      <c r="G338" s="215"/>
      <c r="H338" s="50" t="s">
        <v>776</v>
      </c>
      <c r="I338" s="19"/>
      <c r="J338" s="211" t="s">
        <v>1693</v>
      </c>
      <c r="K338" s="94"/>
    </row>
    <row r="339" spans="1:11" ht="36.75" customHeight="1">
      <c r="A339" s="113" t="s">
        <v>858</v>
      </c>
      <c r="B339" s="211" t="s">
        <v>778</v>
      </c>
      <c r="C339" s="213" t="s">
        <v>749</v>
      </c>
      <c r="D339" s="212">
        <v>17400</v>
      </c>
      <c r="E339" s="343">
        <v>1</v>
      </c>
      <c r="F339" s="215">
        <v>41871</v>
      </c>
      <c r="G339" s="215"/>
      <c r="H339" s="50" t="s">
        <v>779</v>
      </c>
      <c r="I339" s="19"/>
      <c r="J339" s="211" t="s">
        <v>1693</v>
      </c>
      <c r="K339" s="94"/>
    </row>
    <row r="340" spans="1:11" ht="36.75" customHeight="1">
      <c r="A340" s="113" t="s">
        <v>859</v>
      </c>
      <c r="B340" s="211" t="s">
        <v>780</v>
      </c>
      <c r="C340" s="213" t="s">
        <v>749</v>
      </c>
      <c r="D340" s="212">
        <v>96200</v>
      </c>
      <c r="E340" s="343">
        <v>1</v>
      </c>
      <c r="F340" s="215">
        <v>41891</v>
      </c>
      <c r="G340" s="215"/>
      <c r="H340" s="50" t="s">
        <v>781</v>
      </c>
      <c r="I340" s="19"/>
      <c r="J340" s="211" t="s">
        <v>1693</v>
      </c>
      <c r="K340" s="94"/>
    </row>
    <row r="341" spans="1:11" ht="36.75" customHeight="1">
      <c r="A341" s="113" t="s">
        <v>860</v>
      </c>
      <c r="B341" s="211" t="s">
        <v>782</v>
      </c>
      <c r="C341" s="213" t="s">
        <v>749</v>
      </c>
      <c r="D341" s="212">
        <f>2*7062</f>
        <v>14124</v>
      </c>
      <c r="E341" s="343">
        <v>1</v>
      </c>
      <c r="F341" s="215">
        <v>41891</v>
      </c>
      <c r="G341" s="215"/>
      <c r="H341" s="50" t="s">
        <v>783</v>
      </c>
      <c r="I341" s="19"/>
      <c r="J341" s="211" t="s">
        <v>1693</v>
      </c>
      <c r="K341" s="94"/>
    </row>
    <row r="342" spans="1:11" ht="36.75" customHeight="1">
      <c r="A342" s="113" t="s">
        <v>861</v>
      </c>
      <c r="B342" s="211" t="s">
        <v>770</v>
      </c>
      <c r="C342" s="213" t="s">
        <v>749</v>
      </c>
      <c r="D342" s="212">
        <f>2*12594</f>
        <v>25188</v>
      </c>
      <c r="E342" s="343">
        <v>1</v>
      </c>
      <c r="F342" s="215">
        <v>41891</v>
      </c>
      <c r="G342" s="215"/>
      <c r="H342" s="50" t="s">
        <v>783</v>
      </c>
      <c r="I342" s="19"/>
      <c r="J342" s="211" t="s">
        <v>1693</v>
      </c>
      <c r="K342" s="94"/>
    </row>
    <row r="343" spans="1:11" ht="36.75" customHeight="1">
      <c r="A343" s="113" t="s">
        <v>862</v>
      </c>
      <c r="B343" s="211" t="s">
        <v>771</v>
      </c>
      <c r="C343" s="213" t="s">
        <v>749</v>
      </c>
      <c r="D343" s="212">
        <f>2*6473</f>
        <v>12946</v>
      </c>
      <c r="E343" s="343">
        <v>1</v>
      </c>
      <c r="F343" s="215">
        <v>41891</v>
      </c>
      <c r="G343" s="215"/>
      <c r="H343" s="50" t="s">
        <v>783</v>
      </c>
      <c r="I343" s="19"/>
      <c r="J343" s="211" t="s">
        <v>1693</v>
      </c>
      <c r="K343" s="94"/>
    </row>
    <row r="344" spans="1:11" ht="36.75" customHeight="1">
      <c r="A344" s="113" t="s">
        <v>863</v>
      </c>
      <c r="B344" s="211" t="s">
        <v>784</v>
      </c>
      <c r="C344" s="213" t="s">
        <v>749</v>
      </c>
      <c r="D344" s="212">
        <v>40400</v>
      </c>
      <c r="E344" s="343">
        <v>1</v>
      </c>
      <c r="F344" s="215">
        <v>41891</v>
      </c>
      <c r="G344" s="215"/>
      <c r="H344" s="50" t="s">
        <v>785</v>
      </c>
      <c r="I344" s="19"/>
      <c r="J344" s="211" t="s">
        <v>1693</v>
      </c>
      <c r="K344" s="94"/>
    </row>
    <row r="345" spans="1:11" ht="36.75" customHeight="1">
      <c r="A345" s="113" t="s">
        <v>864</v>
      </c>
      <c r="B345" s="211" t="s">
        <v>786</v>
      </c>
      <c r="C345" s="213" t="s">
        <v>749</v>
      </c>
      <c r="D345" s="212">
        <f>2*17226</f>
        <v>34452</v>
      </c>
      <c r="E345" s="343">
        <v>1</v>
      </c>
      <c r="F345" s="215">
        <v>41897</v>
      </c>
      <c r="G345" s="215"/>
      <c r="H345" s="50" t="s">
        <v>787</v>
      </c>
      <c r="I345" s="19"/>
      <c r="J345" s="211" t="s">
        <v>1693</v>
      </c>
      <c r="K345" s="94"/>
    </row>
    <row r="346" spans="1:11" ht="35.25" customHeight="1">
      <c r="A346" s="113" t="s">
        <v>865</v>
      </c>
      <c r="B346" s="211" t="s">
        <v>788</v>
      </c>
      <c r="C346" s="213" t="s">
        <v>749</v>
      </c>
      <c r="D346" s="212">
        <f>2*17120</f>
        <v>34240</v>
      </c>
      <c r="E346" s="343">
        <v>1</v>
      </c>
      <c r="F346" s="215" t="s">
        <v>790</v>
      </c>
      <c r="G346" s="215"/>
      <c r="H346" s="50" t="s">
        <v>789</v>
      </c>
      <c r="I346" s="19"/>
      <c r="J346" s="211" t="s">
        <v>1693</v>
      </c>
      <c r="K346" s="94"/>
    </row>
    <row r="347" spans="1:11" ht="33" customHeight="1">
      <c r="A347" s="113" t="s">
        <v>866</v>
      </c>
      <c r="B347" s="211" t="s">
        <v>791</v>
      </c>
      <c r="C347" s="213" t="s">
        <v>749</v>
      </c>
      <c r="D347" s="212">
        <f>2*9600</f>
        <v>19200</v>
      </c>
      <c r="E347" s="343">
        <v>1</v>
      </c>
      <c r="F347" s="215" t="s">
        <v>790</v>
      </c>
      <c r="G347" s="215"/>
      <c r="H347" s="50" t="s">
        <v>789</v>
      </c>
      <c r="I347" s="19"/>
      <c r="J347" s="211" t="s">
        <v>1693</v>
      </c>
      <c r="K347" s="94"/>
    </row>
    <row r="348" spans="1:11" ht="35.25" customHeight="1">
      <c r="A348" s="113" t="s">
        <v>867</v>
      </c>
      <c r="B348" s="211" t="s">
        <v>792</v>
      </c>
      <c r="C348" s="213" t="s">
        <v>749</v>
      </c>
      <c r="D348" s="212">
        <f>6*5600</f>
        <v>33600</v>
      </c>
      <c r="E348" s="343">
        <v>1</v>
      </c>
      <c r="F348" s="215" t="s">
        <v>790</v>
      </c>
      <c r="G348" s="215"/>
      <c r="H348" s="50" t="s">
        <v>789</v>
      </c>
      <c r="I348" s="19"/>
      <c r="J348" s="211" t="s">
        <v>1693</v>
      </c>
      <c r="K348" s="94"/>
    </row>
    <row r="349" spans="1:11" ht="60.75" customHeight="1">
      <c r="A349" s="113" t="s">
        <v>868</v>
      </c>
      <c r="B349" s="211" t="s">
        <v>793</v>
      </c>
      <c r="C349" s="213" t="s">
        <v>749</v>
      </c>
      <c r="D349" s="212">
        <f>40*3475</f>
        <v>139000</v>
      </c>
      <c r="E349" s="343">
        <v>1</v>
      </c>
      <c r="F349" s="215">
        <v>41996</v>
      </c>
      <c r="G349" s="215"/>
      <c r="H349" s="50" t="s">
        <v>794</v>
      </c>
      <c r="I349" s="19"/>
      <c r="J349" s="211" t="s">
        <v>1693</v>
      </c>
      <c r="K349" s="94"/>
    </row>
    <row r="350" spans="1:11" ht="37.5" customHeight="1">
      <c r="A350" s="113" t="s">
        <v>869</v>
      </c>
      <c r="B350" s="211" t="s">
        <v>797</v>
      </c>
      <c r="C350" s="213" t="s">
        <v>749</v>
      </c>
      <c r="D350" s="212">
        <v>99900</v>
      </c>
      <c r="E350" s="343">
        <v>1</v>
      </c>
      <c r="F350" s="215">
        <v>41996</v>
      </c>
      <c r="G350" s="215"/>
      <c r="H350" s="50" t="s">
        <v>798</v>
      </c>
      <c r="I350" s="19"/>
      <c r="J350" s="211" t="s">
        <v>1693</v>
      </c>
      <c r="K350" s="94"/>
    </row>
    <row r="351" spans="1:11" ht="48.75" customHeight="1">
      <c r="A351" s="113" t="s">
        <v>870</v>
      </c>
      <c r="B351" s="211" t="s">
        <v>799</v>
      </c>
      <c r="C351" s="213" t="s">
        <v>749</v>
      </c>
      <c r="D351" s="212">
        <f>5*13400</f>
        <v>67000</v>
      </c>
      <c r="E351" s="343">
        <v>1</v>
      </c>
      <c r="F351" s="215">
        <v>41996</v>
      </c>
      <c r="G351" s="215"/>
      <c r="H351" s="50" t="s">
        <v>800</v>
      </c>
      <c r="I351" s="19"/>
      <c r="J351" s="211" t="s">
        <v>1693</v>
      </c>
      <c r="K351" s="94"/>
    </row>
    <row r="352" spans="1:11" ht="36.75" customHeight="1">
      <c r="A352" s="113" t="s">
        <v>871</v>
      </c>
      <c r="B352" s="211" t="s">
        <v>801</v>
      </c>
      <c r="C352" s="213" t="s">
        <v>749</v>
      </c>
      <c r="D352" s="212">
        <v>104816</v>
      </c>
      <c r="E352" s="343">
        <v>1</v>
      </c>
      <c r="F352" s="215">
        <v>41998</v>
      </c>
      <c r="G352" s="215"/>
      <c r="H352" s="50" t="s">
        <v>802</v>
      </c>
      <c r="I352" s="19"/>
      <c r="J352" s="211" t="s">
        <v>1693</v>
      </c>
      <c r="K352" s="94"/>
    </row>
    <row r="353" spans="1:11" ht="36.75" customHeight="1">
      <c r="A353" s="113" t="s">
        <v>872</v>
      </c>
      <c r="B353" s="211" t="s">
        <v>803</v>
      </c>
      <c r="C353" s="213" t="s">
        <v>749</v>
      </c>
      <c r="D353" s="212">
        <v>19500</v>
      </c>
      <c r="E353" s="343">
        <v>1</v>
      </c>
      <c r="F353" s="215">
        <v>41998</v>
      </c>
      <c r="G353" s="215"/>
      <c r="H353" s="50" t="s">
        <v>804</v>
      </c>
      <c r="I353" s="19"/>
      <c r="J353" s="211" t="s">
        <v>1693</v>
      </c>
      <c r="K353" s="94"/>
    </row>
    <row r="354" spans="1:11" ht="39" customHeight="1">
      <c r="A354" s="113" t="s">
        <v>873</v>
      </c>
      <c r="B354" s="211" t="s">
        <v>773</v>
      </c>
      <c r="C354" s="213" t="s">
        <v>749</v>
      </c>
      <c r="D354" s="212">
        <v>10000</v>
      </c>
      <c r="E354" s="343">
        <v>1</v>
      </c>
      <c r="F354" s="215">
        <v>42004</v>
      </c>
      <c r="G354" s="215"/>
      <c r="H354" s="50" t="s">
        <v>805</v>
      </c>
      <c r="I354" s="19"/>
      <c r="J354" s="211" t="s">
        <v>1693</v>
      </c>
      <c r="K354" s="94"/>
    </row>
    <row r="355" spans="1:11" ht="36.75" customHeight="1">
      <c r="A355" s="113" t="s">
        <v>874</v>
      </c>
      <c r="B355" s="211" t="s">
        <v>806</v>
      </c>
      <c r="C355" s="213" t="s">
        <v>749</v>
      </c>
      <c r="D355" s="212">
        <v>44500</v>
      </c>
      <c r="E355" s="343">
        <v>1</v>
      </c>
      <c r="F355" s="215">
        <v>42004</v>
      </c>
      <c r="G355" s="215"/>
      <c r="H355" s="50" t="s">
        <v>807</v>
      </c>
      <c r="I355" s="19"/>
      <c r="J355" s="211" t="s">
        <v>1693</v>
      </c>
      <c r="K355" s="94"/>
    </row>
    <row r="356" spans="1:11" ht="57.75" customHeight="1">
      <c r="A356" s="113" t="s">
        <v>875</v>
      </c>
      <c r="B356" s="211" t="s">
        <v>808</v>
      </c>
      <c r="C356" s="213" t="s">
        <v>809</v>
      </c>
      <c r="D356" s="212">
        <f>14*5900</f>
        <v>82600</v>
      </c>
      <c r="E356" s="343">
        <v>1</v>
      </c>
      <c r="F356" s="215">
        <v>42102</v>
      </c>
      <c r="G356" s="215"/>
      <c r="H356" s="50" t="s">
        <v>810</v>
      </c>
      <c r="I356" s="19"/>
      <c r="J356" s="211" t="s">
        <v>1693</v>
      </c>
      <c r="K356" s="94"/>
    </row>
    <row r="357" spans="1:11" ht="57.75" customHeight="1">
      <c r="A357" s="113" t="s">
        <v>876</v>
      </c>
      <c r="B357" s="211" t="s">
        <v>811</v>
      </c>
      <c r="C357" s="213" t="s">
        <v>809</v>
      </c>
      <c r="D357" s="212">
        <f>2*18879.5</f>
        <v>37759</v>
      </c>
      <c r="E357" s="343">
        <v>1</v>
      </c>
      <c r="F357" s="215">
        <v>42102</v>
      </c>
      <c r="G357" s="215"/>
      <c r="H357" s="50" t="s">
        <v>812</v>
      </c>
      <c r="I357" s="19"/>
      <c r="J357" s="211" t="s">
        <v>1693</v>
      </c>
      <c r="K357" s="94"/>
    </row>
    <row r="358" spans="1:11" ht="60" customHeight="1">
      <c r="A358" s="113" t="s">
        <v>877</v>
      </c>
      <c r="B358" s="211" t="s">
        <v>813</v>
      </c>
      <c r="C358" s="213" t="s">
        <v>809</v>
      </c>
      <c r="D358" s="212">
        <f>9*10300</f>
        <v>92700</v>
      </c>
      <c r="E358" s="343">
        <v>1</v>
      </c>
      <c r="F358" s="215">
        <v>42158</v>
      </c>
      <c r="G358" s="215"/>
      <c r="H358" s="50" t="s">
        <v>814</v>
      </c>
      <c r="I358" s="19"/>
      <c r="J358" s="211" t="s">
        <v>1693</v>
      </c>
      <c r="K358" s="94"/>
    </row>
    <row r="359" spans="1:11" ht="56.25">
      <c r="A359" s="113" t="s">
        <v>878</v>
      </c>
      <c r="B359" s="211" t="s">
        <v>815</v>
      </c>
      <c r="C359" s="213" t="s">
        <v>809</v>
      </c>
      <c r="D359" s="212">
        <f>3*30031</f>
        <v>90093</v>
      </c>
      <c r="E359" s="343">
        <v>1</v>
      </c>
      <c r="F359" s="215">
        <v>42158</v>
      </c>
      <c r="G359" s="215"/>
      <c r="H359" s="50" t="s">
        <v>816</v>
      </c>
      <c r="I359" s="19"/>
      <c r="J359" s="211" t="s">
        <v>1693</v>
      </c>
      <c r="K359" s="94"/>
    </row>
    <row r="360" spans="1:11" ht="57" customHeight="1">
      <c r="A360" s="113" t="s">
        <v>879</v>
      </c>
      <c r="B360" s="211" t="s">
        <v>817</v>
      </c>
      <c r="C360" s="213" t="s">
        <v>809</v>
      </c>
      <c r="D360" s="212">
        <v>99989</v>
      </c>
      <c r="E360" s="343">
        <v>1</v>
      </c>
      <c r="F360" s="215">
        <v>42158</v>
      </c>
      <c r="G360" s="215"/>
      <c r="H360" s="50" t="s">
        <v>818</v>
      </c>
      <c r="I360" s="19"/>
      <c r="J360" s="211" t="s">
        <v>1693</v>
      </c>
      <c r="K360" s="94"/>
    </row>
    <row r="361" spans="1:11" ht="60.75" customHeight="1">
      <c r="A361" s="113" t="s">
        <v>880</v>
      </c>
      <c r="B361" s="211" t="s">
        <v>817</v>
      </c>
      <c r="C361" s="213" t="s">
        <v>809</v>
      </c>
      <c r="D361" s="212">
        <v>99890</v>
      </c>
      <c r="E361" s="343">
        <v>1</v>
      </c>
      <c r="F361" s="215">
        <v>42158</v>
      </c>
      <c r="G361" s="215"/>
      <c r="H361" s="50" t="s">
        <v>819</v>
      </c>
      <c r="I361" s="19"/>
      <c r="J361" s="211" t="s">
        <v>1693</v>
      </c>
      <c r="K361" s="94"/>
    </row>
    <row r="362" spans="1:11" ht="69.75" customHeight="1">
      <c r="A362" s="113" t="s">
        <v>881</v>
      </c>
      <c r="B362" s="211" t="s">
        <v>820</v>
      </c>
      <c r="C362" s="213">
        <v>2015</v>
      </c>
      <c r="D362" s="212">
        <f>5*16666.67</f>
        <v>83333.349999999991</v>
      </c>
      <c r="E362" s="343">
        <v>1</v>
      </c>
      <c r="F362" s="215">
        <v>42249</v>
      </c>
      <c r="G362" s="215"/>
      <c r="H362" s="50" t="s">
        <v>821</v>
      </c>
      <c r="I362" s="19"/>
      <c r="J362" s="211" t="s">
        <v>1693</v>
      </c>
      <c r="K362" s="94"/>
    </row>
    <row r="363" spans="1:11" ht="70.5" customHeight="1">
      <c r="A363" s="113" t="s">
        <v>882</v>
      </c>
      <c r="B363" s="211" t="s">
        <v>822</v>
      </c>
      <c r="C363" s="213">
        <v>2015</v>
      </c>
      <c r="D363" s="212">
        <v>16666.669999999998</v>
      </c>
      <c r="E363" s="343">
        <v>1</v>
      </c>
      <c r="F363" s="215">
        <v>42249</v>
      </c>
      <c r="G363" s="215"/>
      <c r="H363" s="50" t="s">
        <v>821</v>
      </c>
      <c r="I363" s="19"/>
      <c r="J363" s="211" t="s">
        <v>1693</v>
      </c>
      <c r="K363" s="94"/>
    </row>
    <row r="364" spans="1:11" ht="70.5" customHeight="1">
      <c r="A364" s="113" t="s">
        <v>883</v>
      </c>
      <c r="B364" s="211" t="s">
        <v>823</v>
      </c>
      <c r="C364" s="213">
        <v>2015</v>
      </c>
      <c r="D364" s="212">
        <f>5*16666.67</f>
        <v>83333.349999999991</v>
      </c>
      <c r="E364" s="343">
        <v>1</v>
      </c>
      <c r="F364" s="215">
        <v>42249</v>
      </c>
      <c r="G364" s="215"/>
      <c r="H364" s="50" t="s">
        <v>821</v>
      </c>
      <c r="I364" s="19"/>
      <c r="J364" s="211" t="s">
        <v>1693</v>
      </c>
      <c r="K364" s="94"/>
    </row>
    <row r="365" spans="1:11" ht="70.5" customHeight="1">
      <c r="A365" s="113" t="s">
        <v>884</v>
      </c>
      <c r="B365" s="211" t="s">
        <v>824</v>
      </c>
      <c r="C365" s="213">
        <v>2015</v>
      </c>
      <c r="D365" s="212">
        <v>16666.669999999998</v>
      </c>
      <c r="E365" s="343">
        <v>1</v>
      </c>
      <c r="F365" s="215">
        <v>42249</v>
      </c>
      <c r="G365" s="215"/>
      <c r="H365" s="50" t="s">
        <v>821</v>
      </c>
      <c r="I365" s="19"/>
      <c r="J365" s="211" t="s">
        <v>1693</v>
      </c>
      <c r="K365" s="94"/>
    </row>
    <row r="366" spans="1:11" ht="61.5" customHeight="1">
      <c r="A366" s="113" t="s">
        <v>885</v>
      </c>
      <c r="B366" s="211" t="s">
        <v>825</v>
      </c>
      <c r="C366" s="213">
        <v>2015</v>
      </c>
      <c r="D366" s="212">
        <f>8*8900</f>
        <v>71200</v>
      </c>
      <c r="E366" s="343">
        <v>1</v>
      </c>
      <c r="F366" s="215" t="s">
        <v>827</v>
      </c>
      <c r="G366" s="215"/>
      <c r="H366" s="50" t="s">
        <v>826</v>
      </c>
      <c r="I366" s="19"/>
      <c r="J366" s="211" t="s">
        <v>1693</v>
      </c>
      <c r="K366" s="94"/>
    </row>
    <row r="367" spans="1:11" ht="56.25">
      <c r="A367" s="113" t="s">
        <v>886</v>
      </c>
      <c r="B367" s="211" t="s">
        <v>828</v>
      </c>
      <c r="C367" s="213">
        <v>2015</v>
      </c>
      <c r="D367" s="212">
        <f>12*4500</f>
        <v>54000</v>
      </c>
      <c r="E367" s="343">
        <v>1</v>
      </c>
      <c r="F367" s="215" t="s">
        <v>827</v>
      </c>
      <c r="G367" s="215"/>
      <c r="H367" s="50" t="s">
        <v>826</v>
      </c>
      <c r="I367" s="19"/>
      <c r="J367" s="211" t="s">
        <v>1693</v>
      </c>
      <c r="K367" s="94"/>
    </row>
    <row r="368" spans="1:11" ht="60" customHeight="1">
      <c r="A368" s="113" t="s">
        <v>887</v>
      </c>
      <c r="B368" s="211" t="s">
        <v>829</v>
      </c>
      <c r="C368" s="213">
        <v>2015</v>
      </c>
      <c r="D368" s="212">
        <v>40120</v>
      </c>
      <c r="E368" s="343">
        <v>1</v>
      </c>
      <c r="F368" s="215" t="s">
        <v>827</v>
      </c>
      <c r="G368" s="215"/>
      <c r="H368" s="50" t="s">
        <v>830</v>
      </c>
      <c r="I368" s="19"/>
      <c r="J368" s="211" t="s">
        <v>1693</v>
      </c>
      <c r="K368" s="94"/>
    </row>
    <row r="369" spans="1:11" ht="59.25" customHeight="1">
      <c r="A369" s="113" t="s">
        <v>888</v>
      </c>
      <c r="B369" s="211" t="s">
        <v>831</v>
      </c>
      <c r="C369" s="213">
        <v>2015</v>
      </c>
      <c r="D369" s="212">
        <v>10300</v>
      </c>
      <c r="E369" s="343">
        <v>1</v>
      </c>
      <c r="F369" s="215" t="s">
        <v>827</v>
      </c>
      <c r="G369" s="215"/>
      <c r="H369" s="50" t="s">
        <v>832</v>
      </c>
      <c r="I369" s="19"/>
      <c r="J369" s="211" t="s">
        <v>1693</v>
      </c>
      <c r="K369" s="94"/>
    </row>
    <row r="370" spans="1:11" ht="45">
      <c r="A370" s="113" t="s">
        <v>889</v>
      </c>
      <c r="B370" s="211" t="s">
        <v>833</v>
      </c>
      <c r="C370" s="213">
        <v>2016</v>
      </c>
      <c r="D370" s="212">
        <v>9600</v>
      </c>
      <c r="E370" s="343">
        <v>1</v>
      </c>
      <c r="F370" s="215">
        <v>42438</v>
      </c>
      <c r="G370" s="215"/>
      <c r="H370" s="50" t="s">
        <v>834</v>
      </c>
      <c r="I370" s="19"/>
      <c r="J370" s="211" t="s">
        <v>1693</v>
      </c>
      <c r="K370" s="94"/>
    </row>
    <row r="371" spans="1:11" ht="97.5" customHeight="1">
      <c r="A371" s="113" t="s">
        <v>890</v>
      </c>
      <c r="B371" s="211" t="s">
        <v>842</v>
      </c>
      <c r="C371" s="213">
        <v>2018</v>
      </c>
      <c r="D371" s="212">
        <f>6*873808.17</f>
        <v>5242849.0200000005</v>
      </c>
      <c r="E371" s="343">
        <v>1</v>
      </c>
      <c r="F371" s="215">
        <v>43390</v>
      </c>
      <c r="G371" s="215"/>
      <c r="H371" s="50" t="s">
        <v>843</v>
      </c>
      <c r="I371" s="19"/>
      <c r="J371" s="211" t="s">
        <v>1693</v>
      </c>
      <c r="K371" s="94"/>
    </row>
    <row r="372" spans="1:11" ht="105.75" customHeight="1">
      <c r="A372" s="113" t="s">
        <v>891</v>
      </c>
      <c r="B372" s="211" t="s">
        <v>1238</v>
      </c>
      <c r="C372" s="213">
        <v>2018</v>
      </c>
      <c r="D372" s="212">
        <v>2637569.29</v>
      </c>
      <c r="E372" s="343">
        <v>1</v>
      </c>
      <c r="F372" s="215">
        <v>43427</v>
      </c>
      <c r="G372" s="215"/>
      <c r="H372" s="50" t="s">
        <v>1239</v>
      </c>
      <c r="I372" s="19"/>
      <c r="J372" s="211" t="s">
        <v>1693</v>
      </c>
      <c r="K372" s="94"/>
    </row>
    <row r="373" spans="1:11" ht="150.75" customHeight="1">
      <c r="A373" s="113" t="s">
        <v>892</v>
      </c>
      <c r="B373" s="211" t="s">
        <v>1243</v>
      </c>
      <c r="C373" s="213">
        <v>2018</v>
      </c>
      <c r="D373" s="212">
        <v>10816845.09</v>
      </c>
      <c r="E373" s="343">
        <v>1</v>
      </c>
      <c r="F373" s="215">
        <v>43427</v>
      </c>
      <c r="G373" s="215"/>
      <c r="H373" s="50" t="s">
        <v>1244</v>
      </c>
      <c r="I373" s="19"/>
      <c r="J373" s="211" t="s">
        <v>1693</v>
      </c>
      <c r="K373" s="94"/>
    </row>
    <row r="374" spans="1:11" ht="94.5" customHeight="1">
      <c r="A374" s="113" t="s">
        <v>893</v>
      </c>
      <c r="B374" s="211" t="s">
        <v>1240</v>
      </c>
      <c r="C374" s="213">
        <v>2018</v>
      </c>
      <c r="D374" s="212">
        <v>4451951.8</v>
      </c>
      <c r="E374" s="343">
        <v>1</v>
      </c>
      <c r="F374" s="215">
        <v>43427</v>
      </c>
      <c r="G374" s="215"/>
      <c r="H374" s="50" t="s">
        <v>1242</v>
      </c>
      <c r="I374" s="19"/>
      <c r="J374" s="211" t="s">
        <v>1693</v>
      </c>
      <c r="K374" s="94"/>
    </row>
    <row r="375" spans="1:11" ht="57.75" customHeight="1">
      <c r="A375" s="113" t="s">
        <v>894</v>
      </c>
      <c r="B375" s="211" t="s">
        <v>1241</v>
      </c>
      <c r="C375" s="213">
        <v>2018</v>
      </c>
      <c r="D375" s="212">
        <f>2*240000</f>
        <v>480000</v>
      </c>
      <c r="E375" s="343">
        <v>1</v>
      </c>
      <c r="F375" s="215">
        <v>43427</v>
      </c>
      <c r="G375" s="215"/>
      <c r="H375" s="50" t="s">
        <v>1245</v>
      </c>
      <c r="I375" s="19"/>
      <c r="J375" s="211" t="s">
        <v>1693</v>
      </c>
      <c r="K375" s="94"/>
    </row>
    <row r="376" spans="1:11" ht="57.75" customHeight="1">
      <c r="A376" s="113" t="s">
        <v>895</v>
      </c>
      <c r="B376" s="211" t="s">
        <v>1246</v>
      </c>
      <c r="C376" s="213">
        <v>2018</v>
      </c>
      <c r="D376" s="212">
        <f>4*76450</f>
        <v>305800</v>
      </c>
      <c r="E376" s="343">
        <v>1</v>
      </c>
      <c r="F376" s="215">
        <v>43427</v>
      </c>
      <c r="G376" s="215"/>
      <c r="H376" s="50" t="s">
        <v>1247</v>
      </c>
      <c r="I376" s="19"/>
      <c r="J376" s="211" t="s">
        <v>1693</v>
      </c>
      <c r="K376" s="94"/>
    </row>
    <row r="377" spans="1:11" ht="57" customHeight="1">
      <c r="A377" s="113" t="s">
        <v>896</v>
      </c>
      <c r="B377" s="211" t="s">
        <v>1248</v>
      </c>
      <c r="C377" s="213">
        <v>2018</v>
      </c>
      <c r="D377" s="212">
        <v>98000</v>
      </c>
      <c r="E377" s="343">
        <v>1</v>
      </c>
      <c r="F377" s="215">
        <v>43427</v>
      </c>
      <c r="G377" s="215"/>
      <c r="H377" s="50" t="s">
        <v>1249</v>
      </c>
      <c r="I377" s="19"/>
      <c r="J377" s="211" t="s">
        <v>1693</v>
      </c>
      <c r="K377" s="94"/>
    </row>
    <row r="378" spans="1:11" ht="56.25" customHeight="1">
      <c r="A378" s="113" t="s">
        <v>897</v>
      </c>
      <c r="B378" s="211" t="s">
        <v>1251</v>
      </c>
      <c r="C378" s="213">
        <v>2018</v>
      </c>
      <c r="D378" s="212">
        <v>48900</v>
      </c>
      <c r="E378" s="343">
        <v>1</v>
      </c>
      <c r="F378" s="215">
        <v>43427</v>
      </c>
      <c r="G378" s="215"/>
      <c r="H378" s="50" t="s">
        <v>1250</v>
      </c>
      <c r="I378" s="19"/>
      <c r="J378" s="211" t="s">
        <v>1693</v>
      </c>
      <c r="K378" s="94"/>
    </row>
    <row r="379" spans="1:11" ht="60.75" customHeight="1">
      <c r="A379" s="113" t="s">
        <v>898</v>
      </c>
      <c r="B379" s="211" t="s">
        <v>1252</v>
      </c>
      <c r="C379" s="213">
        <v>2018</v>
      </c>
      <c r="D379" s="212">
        <v>70000</v>
      </c>
      <c r="E379" s="343">
        <v>1</v>
      </c>
      <c r="F379" s="215">
        <v>43427</v>
      </c>
      <c r="G379" s="215"/>
      <c r="H379" s="50" t="s">
        <v>1253</v>
      </c>
      <c r="I379" s="19"/>
      <c r="J379" s="211" t="s">
        <v>1693</v>
      </c>
      <c r="K379" s="94"/>
    </row>
    <row r="380" spans="1:11" ht="56.25">
      <c r="A380" s="113" t="s">
        <v>899</v>
      </c>
      <c r="B380" s="211" t="s">
        <v>1260</v>
      </c>
      <c r="C380" s="213">
        <v>2018</v>
      </c>
      <c r="D380" s="212">
        <f>5*97600</f>
        <v>488000</v>
      </c>
      <c r="E380" s="343">
        <v>1</v>
      </c>
      <c r="F380" s="215">
        <v>43427</v>
      </c>
      <c r="G380" s="215"/>
      <c r="H380" s="50" t="s">
        <v>1258</v>
      </c>
      <c r="I380" s="19"/>
      <c r="J380" s="211" t="s">
        <v>1693</v>
      </c>
      <c r="K380" s="94"/>
    </row>
    <row r="381" spans="1:11" ht="56.25">
      <c r="A381" s="113" t="s">
        <v>900</v>
      </c>
      <c r="B381" s="211" t="s">
        <v>1257</v>
      </c>
      <c r="C381" s="213">
        <v>2018</v>
      </c>
      <c r="D381" s="212">
        <v>19500</v>
      </c>
      <c r="E381" s="343">
        <v>1</v>
      </c>
      <c r="F381" s="215">
        <v>43427</v>
      </c>
      <c r="G381" s="215"/>
      <c r="H381" s="50" t="s">
        <v>1259</v>
      </c>
      <c r="I381" s="19"/>
      <c r="J381" s="211" t="s">
        <v>1693</v>
      </c>
      <c r="K381" s="94"/>
    </row>
    <row r="382" spans="1:11" ht="56.25">
      <c r="A382" s="113" t="s">
        <v>901</v>
      </c>
      <c r="B382" s="211" t="s">
        <v>1261</v>
      </c>
      <c r="C382" s="213">
        <v>2018</v>
      </c>
      <c r="D382" s="212">
        <f>5*8600</f>
        <v>43000</v>
      </c>
      <c r="E382" s="343">
        <v>1</v>
      </c>
      <c r="F382" s="215">
        <v>43427</v>
      </c>
      <c r="G382" s="215"/>
      <c r="H382" s="50" t="s">
        <v>1262</v>
      </c>
      <c r="I382" s="19"/>
      <c r="J382" s="211" t="s">
        <v>1693</v>
      </c>
      <c r="K382" s="94"/>
    </row>
    <row r="383" spans="1:11" ht="56.25">
      <c r="A383" s="113" t="s">
        <v>902</v>
      </c>
      <c r="B383" s="211" t="s">
        <v>1263</v>
      </c>
      <c r="C383" s="213">
        <v>2018</v>
      </c>
      <c r="D383" s="212">
        <f>2*10000</f>
        <v>20000</v>
      </c>
      <c r="E383" s="343">
        <v>1</v>
      </c>
      <c r="F383" s="215">
        <v>43430</v>
      </c>
      <c r="G383" s="215"/>
      <c r="H383" s="50" t="s">
        <v>1264</v>
      </c>
      <c r="I383" s="19"/>
      <c r="J383" s="211" t="s">
        <v>1693</v>
      </c>
      <c r="K383" s="94"/>
    </row>
    <row r="384" spans="1:11" ht="14.25" customHeight="1">
      <c r="A384" s="113" t="s">
        <v>903</v>
      </c>
      <c r="B384" s="211" t="s">
        <v>1274</v>
      </c>
      <c r="C384" s="213">
        <v>2018</v>
      </c>
      <c r="D384" s="212">
        <v>16000</v>
      </c>
      <c r="E384" s="343">
        <v>1</v>
      </c>
      <c r="F384" s="215">
        <v>43430</v>
      </c>
      <c r="G384" s="215"/>
      <c r="H384" s="482" t="s">
        <v>1275</v>
      </c>
      <c r="I384" s="19"/>
      <c r="J384" s="211" t="s">
        <v>1693</v>
      </c>
      <c r="K384" s="94"/>
    </row>
    <row r="385" spans="1:11" ht="33.75">
      <c r="A385" s="113" t="s">
        <v>904</v>
      </c>
      <c r="B385" s="211" t="s">
        <v>1276</v>
      </c>
      <c r="C385" s="213">
        <v>2018</v>
      </c>
      <c r="D385" s="212">
        <v>13000</v>
      </c>
      <c r="E385" s="343">
        <v>1</v>
      </c>
      <c r="F385" s="215">
        <v>43430</v>
      </c>
      <c r="G385" s="215"/>
      <c r="H385" s="483"/>
      <c r="I385" s="19"/>
      <c r="J385" s="211" t="s">
        <v>1693</v>
      </c>
      <c r="K385" s="94"/>
    </row>
    <row r="386" spans="1:11" ht="33.75">
      <c r="A386" s="113" t="s">
        <v>1162</v>
      </c>
      <c r="B386" s="211" t="s">
        <v>1277</v>
      </c>
      <c r="C386" s="213">
        <v>2018</v>
      </c>
      <c r="D386" s="212">
        <v>11000</v>
      </c>
      <c r="E386" s="343">
        <v>1</v>
      </c>
      <c r="F386" s="215">
        <v>43430</v>
      </c>
      <c r="G386" s="215"/>
      <c r="H386" s="483"/>
      <c r="I386" s="19"/>
      <c r="J386" s="211" t="s">
        <v>1693</v>
      </c>
      <c r="K386" s="94"/>
    </row>
    <row r="387" spans="1:11" ht="33.75">
      <c r="A387" s="113" t="s">
        <v>1163</v>
      </c>
      <c r="B387" s="211" t="s">
        <v>1278</v>
      </c>
      <c r="C387" s="213">
        <v>2018</v>
      </c>
      <c r="D387" s="212">
        <v>12000</v>
      </c>
      <c r="E387" s="343">
        <v>1</v>
      </c>
      <c r="F387" s="215">
        <v>43430</v>
      </c>
      <c r="G387" s="215"/>
      <c r="H387" s="483"/>
      <c r="I387" s="19"/>
      <c r="J387" s="211" t="s">
        <v>1693</v>
      </c>
      <c r="K387" s="94"/>
    </row>
    <row r="388" spans="1:11" ht="33.75">
      <c r="A388" s="113" t="s">
        <v>1164</v>
      </c>
      <c r="B388" s="211" t="s">
        <v>1279</v>
      </c>
      <c r="C388" s="213">
        <v>2018</v>
      </c>
      <c r="D388" s="212">
        <v>8000</v>
      </c>
      <c r="E388" s="343">
        <v>1</v>
      </c>
      <c r="F388" s="215">
        <v>43430</v>
      </c>
      <c r="G388" s="215"/>
      <c r="H388" s="483"/>
      <c r="I388" s="19"/>
      <c r="J388" s="211" t="s">
        <v>1693</v>
      </c>
      <c r="K388" s="94"/>
    </row>
    <row r="389" spans="1:11" ht="33.75">
      <c r="A389" s="113" t="s">
        <v>1165</v>
      </c>
      <c r="B389" s="211" t="s">
        <v>1280</v>
      </c>
      <c r="C389" s="213">
        <v>2018</v>
      </c>
      <c r="D389" s="212">
        <v>11000</v>
      </c>
      <c r="E389" s="343">
        <v>1</v>
      </c>
      <c r="F389" s="215">
        <v>43430</v>
      </c>
      <c r="G389" s="215"/>
      <c r="H389" s="483"/>
      <c r="I389" s="19"/>
      <c r="J389" s="211" t="s">
        <v>1693</v>
      </c>
      <c r="K389" s="94"/>
    </row>
    <row r="390" spans="1:11" ht="33.75">
      <c r="A390" s="113" t="s">
        <v>1166</v>
      </c>
      <c r="B390" s="211" t="s">
        <v>1281</v>
      </c>
      <c r="C390" s="213">
        <v>2018</v>
      </c>
      <c r="D390" s="212">
        <v>6000</v>
      </c>
      <c r="E390" s="343">
        <v>1</v>
      </c>
      <c r="F390" s="215">
        <v>43430</v>
      </c>
      <c r="G390" s="215"/>
      <c r="H390" s="483"/>
      <c r="I390" s="19"/>
      <c r="J390" s="211" t="s">
        <v>1693</v>
      </c>
      <c r="K390" s="94"/>
    </row>
    <row r="391" spans="1:11" ht="33.75">
      <c r="A391" s="113" t="s">
        <v>1167</v>
      </c>
      <c r="B391" s="211" t="s">
        <v>1282</v>
      </c>
      <c r="C391" s="213">
        <v>2018</v>
      </c>
      <c r="D391" s="212">
        <v>8000</v>
      </c>
      <c r="E391" s="343">
        <v>1</v>
      </c>
      <c r="F391" s="215">
        <v>43430</v>
      </c>
      <c r="G391" s="215"/>
      <c r="H391" s="483"/>
      <c r="I391" s="19"/>
      <c r="J391" s="211" t="s">
        <v>1693</v>
      </c>
      <c r="K391" s="94"/>
    </row>
    <row r="392" spans="1:11" ht="33.75">
      <c r="A392" s="113" t="s">
        <v>1168</v>
      </c>
      <c r="B392" s="211" t="s">
        <v>1283</v>
      </c>
      <c r="C392" s="213">
        <v>2018</v>
      </c>
      <c r="D392" s="212">
        <v>3000</v>
      </c>
      <c r="E392" s="343">
        <v>1</v>
      </c>
      <c r="F392" s="215">
        <v>43430</v>
      </c>
      <c r="G392" s="215"/>
      <c r="H392" s="483"/>
      <c r="I392" s="19"/>
      <c r="J392" s="211" t="s">
        <v>1693</v>
      </c>
      <c r="K392" s="94"/>
    </row>
    <row r="393" spans="1:11" ht="33.75">
      <c r="A393" s="113" t="s">
        <v>1169</v>
      </c>
      <c r="B393" s="211" t="s">
        <v>1284</v>
      </c>
      <c r="C393" s="213">
        <v>2018</v>
      </c>
      <c r="D393" s="212">
        <v>1000</v>
      </c>
      <c r="E393" s="343">
        <v>1</v>
      </c>
      <c r="F393" s="215">
        <v>43430</v>
      </c>
      <c r="G393" s="215"/>
      <c r="H393" s="483"/>
      <c r="I393" s="19"/>
      <c r="J393" s="211" t="s">
        <v>1693</v>
      </c>
      <c r="K393" s="94"/>
    </row>
    <row r="394" spans="1:11" ht="33.75">
      <c r="A394" s="113" t="s">
        <v>1170</v>
      </c>
      <c r="B394" s="211" t="s">
        <v>1284</v>
      </c>
      <c r="C394" s="213">
        <v>2018</v>
      </c>
      <c r="D394" s="212">
        <v>1000</v>
      </c>
      <c r="E394" s="343">
        <v>1</v>
      </c>
      <c r="F394" s="215">
        <v>43430</v>
      </c>
      <c r="G394" s="215"/>
      <c r="H394" s="484"/>
      <c r="I394" s="19"/>
      <c r="J394" s="211" t="s">
        <v>1693</v>
      </c>
      <c r="K394" s="94"/>
    </row>
    <row r="395" spans="1:11" ht="56.25">
      <c r="A395" s="113" t="s">
        <v>1171</v>
      </c>
      <c r="B395" s="211" t="s">
        <v>1285</v>
      </c>
      <c r="C395" s="213">
        <v>2018</v>
      </c>
      <c r="D395" s="212">
        <f>2*20000</f>
        <v>40000</v>
      </c>
      <c r="E395" s="343">
        <v>1</v>
      </c>
      <c r="F395" s="215">
        <v>43430</v>
      </c>
      <c r="G395" s="215"/>
      <c r="H395" s="50" t="s">
        <v>1286</v>
      </c>
      <c r="I395" s="19"/>
      <c r="J395" s="211" t="s">
        <v>1693</v>
      </c>
      <c r="K395" s="94"/>
    </row>
    <row r="396" spans="1:11" ht="56.25">
      <c r="A396" s="113" t="s">
        <v>1172</v>
      </c>
      <c r="B396" s="211" t="s">
        <v>1287</v>
      </c>
      <c r="C396" s="213">
        <v>2018</v>
      </c>
      <c r="D396" s="212">
        <f>23*1300</f>
        <v>29900</v>
      </c>
      <c r="E396" s="343">
        <v>1</v>
      </c>
      <c r="F396" s="215">
        <v>43430</v>
      </c>
      <c r="G396" s="215"/>
      <c r="H396" s="50" t="s">
        <v>1288</v>
      </c>
      <c r="I396" s="19"/>
      <c r="J396" s="211" t="s">
        <v>1693</v>
      </c>
      <c r="K396" s="94"/>
    </row>
    <row r="397" spans="1:11" ht="56.25">
      <c r="A397" s="113" t="s">
        <v>1173</v>
      </c>
      <c r="B397" s="211" t="s">
        <v>1257</v>
      </c>
      <c r="C397" s="213">
        <v>2018</v>
      </c>
      <c r="D397" s="212">
        <v>98900</v>
      </c>
      <c r="E397" s="343">
        <v>1</v>
      </c>
      <c r="F397" s="215">
        <v>43430</v>
      </c>
      <c r="G397" s="215"/>
      <c r="H397" s="50" t="s">
        <v>1289</v>
      </c>
      <c r="I397" s="19"/>
      <c r="J397" s="211" t="s">
        <v>1693</v>
      </c>
      <c r="K397" s="94"/>
    </row>
    <row r="398" spans="1:11" ht="56.25">
      <c r="A398" s="113" t="s">
        <v>1174</v>
      </c>
      <c r="B398" s="211" t="s">
        <v>1290</v>
      </c>
      <c r="C398" s="213">
        <v>2018</v>
      </c>
      <c r="D398" s="212">
        <f>7*8857.14</f>
        <v>61999.979999999996</v>
      </c>
      <c r="E398" s="343">
        <v>1</v>
      </c>
      <c r="F398" s="215">
        <v>43430</v>
      </c>
      <c r="G398" s="215"/>
      <c r="H398" s="50" t="s">
        <v>1291</v>
      </c>
      <c r="I398" s="19"/>
      <c r="J398" s="211" t="s">
        <v>1693</v>
      </c>
      <c r="K398" s="94"/>
    </row>
    <row r="399" spans="1:11" ht="32.25" customHeight="1">
      <c r="A399" s="113" t="s">
        <v>1265</v>
      </c>
      <c r="B399" s="211" t="s">
        <v>1293</v>
      </c>
      <c r="C399" s="213">
        <v>2018</v>
      </c>
      <c r="D399" s="212">
        <f>8000*8</f>
        <v>64000</v>
      </c>
      <c r="E399" s="343">
        <v>1</v>
      </c>
      <c r="F399" s="215">
        <v>43430</v>
      </c>
      <c r="G399" s="215"/>
      <c r="H399" s="482" t="s">
        <v>1292</v>
      </c>
      <c r="I399" s="19"/>
      <c r="J399" s="211" t="s">
        <v>1693</v>
      </c>
      <c r="K399" s="94"/>
    </row>
    <row r="400" spans="1:11" ht="24" customHeight="1">
      <c r="A400" s="113" t="s">
        <v>1266</v>
      </c>
      <c r="B400" s="211" t="s">
        <v>1294</v>
      </c>
      <c r="C400" s="213">
        <v>2018</v>
      </c>
      <c r="D400" s="212">
        <f>8*1000</f>
        <v>8000</v>
      </c>
      <c r="E400" s="343">
        <v>1</v>
      </c>
      <c r="F400" s="215">
        <v>43430</v>
      </c>
      <c r="G400" s="215"/>
      <c r="H400" s="484"/>
      <c r="I400" s="19"/>
      <c r="J400" s="211" t="s">
        <v>1693</v>
      </c>
      <c r="K400" s="94"/>
    </row>
    <row r="401" spans="1:11" ht="71.25" customHeight="1">
      <c r="A401" s="113" t="s">
        <v>1267</v>
      </c>
      <c r="B401" s="211" t="s">
        <v>1295</v>
      </c>
      <c r="C401" s="213">
        <v>2019</v>
      </c>
      <c r="D401" s="212">
        <f>2*68378.5</f>
        <v>136757</v>
      </c>
      <c r="E401" s="343">
        <v>1</v>
      </c>
      <c r="F401" s="215">
        <v>43535</v>
      </c>
      <c r="G401" s="215"/>
      <c r="H401" s="50" t="s">
        <v>1296</v>
      </c>
      <c r="I401" s="19"/>
      <c r="J401" s="211" t="s">
        <v>1693</v>
      </c>
      <c r="K401" s="94"/>
    </row>
    <row r="402" spans="1:11" ht="58.5" customHeight="1">
      <c r="A402" s="113" t="s">
        <v>1268</v>
      </c>
      <c r="B402" s="211" t="s">
        <v>1297</v>
      </c>
      <c r="C402" s="213">
        <v>2019</v>
      </c>
      <c r="D402" s="212">
        <v>61387</v>
      </c>
      <c r="E402" s="343">
        <v>1</v>
      </c>
      <c r="F402" s="215">
        <v>43711</v>
      </c>
      <c r="G402" s="215"/>
      <c r="H402" s="50" t="s">
        <v>1298</v>
      </c>
      <c r="I402" s="19"/>
      <c r="J402" s="211" t="s">
        <v>1693</v>
      </c>
      <c r="K402" s="94"/>
    </row>
    <row r="403" spans="1:11" ht="56.25">
      <c r="A403" s="113" t="s">
        <v>1269</v>
      </c>
      <c r="B403" s="211" t="s">
        <v>1299</v>
      </c>
      <c r="C403" s="213">
        <v>2019</v>
      </c>
      <c r="D403" s="212">
        <f>2*15716</f>
        <v>31432</v>
      </c>
      <c r="E403" s="343">
        <v>1</v>
      </c>
      <c r="F403" s="215">
        <v>43711</v>
      </c>
      <c r="G403" s="215"/>
      <c r="H403" s="50" t="s">
        <v>1298</v>
      </c>
      <c r="I403" s="19"/>
      <c r="J403" s="211" t="s">
        <v>1693</v>
      </c>
      <c r="K403" s="94"/>
    </row>
    <row r="404" spans="1:11" ht="58.5" customHeight="1">
      <c r="A404" s="113" t="s">
        <v>1270</v>
      </c>
      <c r="B404" s="211" t="s">
        <v>1300</v>
      </c>
      <c r="C404" s="213">
        <v>2019</v>
      </c>
      <c r="D404" s="212">
        <f>9*62100</f>
        <v>558900</v>
      </c>
      <c r="E404" s="343">
        <v>1</v>
      </c>
      <c r="F404" s="215">
        <v>43711</v>
      </c>
      <c r="G404" s="215"/>
      <c r="H404" s="50" t="s">
        <v>1301</v>
      </c>
      <c r="I404" s="19"/>
      <c r="J404" s="211" t="s">
        <v>1693</v>
      </c>
      <c r="K404" s="94"/>
    </row>
    <row r="405" spans="1:11" ht="57.75" customHeight="1">
      <c r="A405" s="113" t="s">
        <v>1271</v>
      </c>
      <c r="B405" s="211" t="s">
        <v>1302</v>
      </c>
      <c r="C405" s="213">
        <v>2019</v>
      </c>
      <c r="D405" s="212">
        <f>9*1000</f>
        <v>9000</v>
      </c>
      <c r="E405" s="343">
        <v>1</v>
      </c>
      <c r="F405" s="215">
        <v>43711</v>
      </c>
      <c r="G405" s="215"/>
      <c r="H405" s="50" t="s">
        <v>1301</v>
      </c>
      <c r="I405" s="19"/>
      <c r="J405" s="211" t="s">
        <v>1693</v>
      </c>
      <c r="K405" s="94"/>
    </row>
    <row r="406" spans="1:11" ht="58.5" customHeight="1">
      <c r="A406" s="113" t="s">
        <v>1272</v>
      </c>
      <c r="B406" s="211" t="s">
        <v>1314</v>
      </c>
      <c r="C406" s="213">
        <v>2019</v>
      </c>
      <c r="D406" s="212">
        <f>21*8500</f>
        <v>178500</v>
      </c>
      <c r="E406" s="343">
        <v>1</v>
      </c>
      <c r="F406" s="215">
        <v>43711</v>
      </c>
      <c r="G406" s="215"/>
      <c r="H406" s="50" t="s">
        <v>1303</v>
      </c>
      <c r="I406" s="19"/>
      <c r="J406" s="211" t="s">
        <v>1693</v>
      </c>
      <c r="K406" s="94"/>
    </row>
    <row r="407" spans="1:11" ht="56.25">
      <c r="A407" s="113" t="s">
        <v>1273</v>
      </c>
      <c r="B407" s="211" t="s">
        <v>1304</v>
      </c>
      <c r="C407" s="213">
        <v>2019</v>
      </c>
      <c r="D407" s="212">
        <f>5*8430</f>
        <v>42150</v>
      </c>
      <c r="E407" s="343">
        <v>1</v>
      </c>
      <c r="F407" s="215">
        <v>43711</v>
      </c>
      <c r="G407" s="215"/>
      <c r="H407" s="50" t="s">
        <v>1305</v>
      </c>
      <c r="I407" s="19"/>
      <c r="J407" s="211" t="s">
        <v>1693</v>
      </c>
      <c r="K407" s="94"/>
    </row>
    <row r="408" spans="1:11" ht="45">
      <c r="A408" s="113" t="s">
        <v>1306</v>
      </c>
      <c r="B408" s="211" t="s">
        <v>1311</v>
      </c>
      <c r="C408" s="213">
        <v>2019</v>
      </c>
      <c r="D408" s="212">
        <f>45*1288.89</f>
        <v>58000.05</v>
      </c>
      <c r="E408" s="343">
        <v>1</v>
      </c>
      <c r="F408" s="215">
        <v>43711</v>
      </c>
      <c r="G408" s="215"/>
      <c r="H408" s="50" t="s">
        <v>1312</v>
      </c>
      <c r="I408" s="19"/>
      <c r="J408" s="211" t="s">
        <v>1693</v>
      </c>
      <c r="K408" s="94"/>
    </row>
    <row r="409" spans="1:11" ht="58.5" customHeight="1">
      <c r="A409" s="113" t="s">
        <v>1307</v>
      </c>
      <c r="B409" s="211" t="s">
        <v>1313</v>
      </c>
      <c r="C409" s="213">
        <v>2019</v>
      </c>
      <c r="D409" s="212">
        <f>100*7120</f>
        <v>712000</v>
      </c>
      <c r="E409" s="343">
        <v>1</v>
      </c>
      <c r="F409" s="215">
        <v>43711</v>
      </c>
      <c r="G409" s="215"/>
      <c r="H409" s="50" t="s">
        <v>1315</v>
      </c>
      <c r="I409" s="19"/>
      <c r="J409" s="211" t="s">
        <v>1693</v>
      </c>
      <c r="K409" s="94"/>
    </row>
    <row r="410" spans="1:11" ht="22.5" customHeight="1">
      <c r="A410" s="113" t="s">
        <v>1308</v>
      </c>
      <c r="B410" s="211" t="s">
        <v>1317</v>
      </c>
      <c r="C410" s="213">
        <v>2019</v>
      </c>
      <c r="D410" s="212">
        <v>315000</v>
      </c>
      <c r="E410" s="343">
        <v>1</v>
      </c>
      <c r="F410" s="215">
        <v>43711</v>
      </c>
      <c r="G410" s="215"/>
      <c r="H410" s="482" t="s">
        <v>1318</v>
      </c>
      <c r="I410" s="19"/>
      <c r="J410" s="211" t="s">
        <v>1693</v>
      </c>
      <c r="K410" s="94"/>
    </row>
    <row r="411" spans="1:11" ht="33.75">
      <c r="A411" s="113" t="s">
        <v>1309</v>
      </c>
      <c r="B411" s="211" t="s">
        <v>1319</v>
      </c>
      <c r="C411" s="213">
        <v>2019</v>
      </c>
      <c r="D411" s="212">
        <v>97000</v>
      </c>
      <c r="E411" s="343">
        <v>1</v>
      </c>
      <c r="F411" s="215">
        <v>43711</v>
      </c>
      <c r="G411" s="215"/>
      <c r="H411" s="483"/>
      <c r="I411" s="19"/>
      <c r="J411" s="211" t="s">
        <v>1693</v>
      </c>
      <c r="K411" s="94"/>
    </row>
    <row r="412" spans="1:11" ht="15.75" customHeight="1">
      <c r="A412" s="113" t="s">
        <v>1310</v>
      </c>
      <c r="B412" s="211" t="s">
        <v>1320</v>
      </c>
      <c r="C412" s="213">
        <v>2019</v>
      </c>
      <c r="D412" s="212">
        <v>167374.82</v>
      </c>
      <c r="E412" s="343">
        <v>1</v>
      </c>
      <c r="F412" s="215">
        <v>43711</v>
      </c>
      <c r="G412" s="215"/>
      <c r="H412" s="484"/>
      <c r="I412" s="19"/>
      <c r="J412" s="211" t="s">
        <v>1693</v>
      </c>
      <c r="K412" s="94"/>
    </row>
    <row r="413" spans="1:11" ht="59.25" customHeight="1">
      <c r="A413" s="113" t="s">
        <v>1316</v>
      </c>
      <c r="B413" s="211" t="s">
        <v>1321</v>
      </c>
      <c r="C413" s="213">
        <v>2019</v>
      </c>
      <c r="D413" s="212">
        <f>6*29116</f>
        <v>174696</v>
      </c>
      <c r="E413" s="343">
        <v>1</v>
      </c>
      <c r="F413" s="215">
        <v>43711</v>
      </c>
      <c r="G413" s="215"/>
      <c r="H413" s="50" t="s">
        <v>1322</v>
      </c>
      <c r="I413" s="19"/>
      <c r="J413" s="211" t="s">
        <v>1693</v>
      </c>
      <c r="K413" s="94"/>
    </row>
    <row r="414" spans="1:11" ht="12.75" customHeight="1">
      <c r="A414" s="113" t="s">
        <v>1323</v>
      </c>
      <c r="B414" s="211" t="s">
        <v>678</v>
      </c>
      <c r="C414" s="213">
        <v>2019</v>
      </c>
      <c r="D414" s="212">
        <f>2*21447.37</f>
        <v>42894.74</v>
      </c>
      <c r="E414" s="343">
        <v>1</v>
      </c>
      <c r="F414" s="215">
        <v>43718</v>
      </c>
      <c r="G414" s="215"/>
      <c r="H414" s="482" t="s">
        <v>1342</v>
      </c>
      <c r="I414" s="19"/>
      <c r="J414" s="211"/>
      <c r="K414" s="94"/>
    </row>
    <row r="415" spans="1:11" ht="12.75" customHeight="1">
      <c r="A415" s="113" t="s">
        <v>1324</v>
      </c>
      <c r="B415" s="211" t="s">
        <v>1341</v>
      </c>
      <c r="C415" s="213">
        <v>2019</v>
      </c>
      <c r="D415" s="212">
        <v>19166.169999999998</v>
      </c>
      <c r="E415" s="343">
        <v>1</v>
      </c>
      <c r="F415" s="215">
        <v>43718</v>
      </c>
      <c r="G415" s="215"/>
      <c r="H415" s="483"/>
      <c r="I415" s="19"/>
      <c r="J415" s="93"/>
      <c r="K415" s="94"/>
    </row>
    <row r="416" spans="1:11" ht="33.75" customHeight="1">
      <c r="A416" s="113" t="s">
        <v>1325</v>
      </c>
      <c r="B416" s="211" t="s">
        <v>1343</v>
      </c>
      <c r="C416" s="213">
        <v>2019</v>
      </c>
      <c r="D416" s="212">
        <v>24777.52</v>
      </c>
      <c r="E416" s="343">
        <v>1</v>
      </c>
      <c r="F416" s="215">
        <v>43718</v>
      </c>
      <c r="G416" s="215"/>
      <c r="H416" s="483"/>
      <c r="I416" s="19"/>
      <c r="J416" s="479" t="s">
        <v>1693</v>
      </c>
      <c r="K416" s="94"/>
    </row>
    <row r="417" spans="1:11" ht="22.5">
      <c r="A417" s="113" t="s">
        <v>1326</v>
      </c>
      <c r="B417" s="211" t="s">
        <v>1344</v>
      </c>
      <c r="C417" s="213">
        <v>2019</v>
      </c>
      <c r="D417" s="212">
        <v>46464.21</v>
      </c>
      <c r="E417" s="343">
        <v>1</v>
      </c>
      <c r="F417" s="215">
        <v>43718</v>
      </c>
      <c r="G417" s="215"/>
      <c r="H417" s="483"/>
      <c r="I417" s="19"/>
      <c r="J417" s="480"/>
      <c r="K417" s="94"/>
    </row>
    <row r="418" spans="1:11" ht="22.5">
      <c r="A418" s="113" t="s">
        <v>1327</v>
      </c>
      <c r="B418" s="211" t="s">
        <v>1345</v>
      </c>
      <c r="C418" s="213">
        <v>2019</v>
      </c>
      <c r="D418" s="212">
        <v>29966.23</v>
      </c>
      <c r="E418" s="343">
        <v>1</v>
      </c>
      <c r="F418" s="215">
        <v>43718</v>
      </c>
      <c r="G418" s="215"/>
      <c r="H418" s="483"/>
      <c r="I418" s="19"/>
      <c r="J418" s="480"/>
      <c r="K418" s="94"/>
    </row>
    <row r="419" spans="1:11">
      <c r="A419" s="113" t="s">
        <v>1328</v>
      </c>
      <c r="B419" s="211" t="s">
        <v>1346</v>
      </c>
      <c r="C419" s="213">
        <v>2019</v>
      </c>
      <c r="D419" s="212">
        <v>58425.23</v>
      </c>
      <c r="E419" s="343">
        <v>1</v>
      </c>
      <c r="F419" s="215">
        <v>43718</v>
      </c>
      <c r="G419" s="215"/>
      <c r="H419" s="483"/>
      <c r="I419" s="19"/>
      <c r="J419" s="480"/>
      <c r="K419" s="94"/>
    </row>
    <row r="420" spans="1:11">
      <c r="A420" s="113" t="s">
        <v>1329</v>
      </c>
      <c r="B420" s="113" t="s">
        <v>1347</v>
      </c>
      <c r="C420" s="213">
        <v>2019</v>
      </c>
      <c r="D420" s="212">
        <v>44432.51</v>
      </c>
      <c r="E420" s="343">
        <v>1</v>
      </c>
      <c r="F420" s="215">
        <v>43718</v>
      </c>
      <c r="G420" s="215"/>
      <c r="H420" s="483"/>
      <c r="I420" s="277"/>
      <c r="J420" s="480"/>
      <c r="K420" s="93"/>
    </row>
    <row r="421" spans="1:11" ht="22.5">
      <c r="A421" s="113" t="s">
        <v>1330</v>
      </c>
      <c r="B421" s="113" t="s">
        <v>1349</v>
      </c>
      <c r="C421" s="213">
        <v>2019</v>
      </c>
      <c r="D421" s="212">
        <v>151139.75</v>
      </c>
      <c r="E421" s="343">
        <v>1</v>
      </c>
      <c r="F421" s="215">
        <v>43718</v>
      </c>
      <c r="G421" s="215"/>
      <c r="H421" s="483"/>
      <c r="I421" s="277"/>
      <c r="J421" s="480"/>
      <c r="K421" s="93"/>
    </row>
    <row r="422" spans="1:11" ht="22.5">
      <c r="A422" s="113" t="s">
        <v>1331</v>
      </c>
      <c r="B422" s="113" t="s">
        <v>1348</v>
      </c>
      <c r="C422" s="213">
        <v>2019</v>
      </c>
      <c r="D422" s="212">
        <v>204595.25</v>
      </c>
      <c r="E422" s="343">
        <v>1</v>
      </c>
      <c r="F422" s="215">
        <v>43718</v>
      </c>
      <c r="G422" s="215"/>
      <c r="H422" s="483"/>
      <c r="I422" s="277"/>
      <c r="J422" s="480"/>
      <c r="K422" s="93"/>
    </row>
    <row r="423" spans="1:11">
      <c r="A423" s="113" t="s">
        <v>1332</v>
      </c>
      <c r="B423" s="113" t="s">
        <v>1350</v>
      </c>
      <c r="C423" s="213">
        <v>2019</v>
      </c>
      <c r="D423" s="212">
        <v>328223.12</v>
      </c>
      <c r="E423" s="343">
        <v>1</v>
      </c>
      <c r="F423" s="215">
        <v>43718</v>
      </c>
      <c r="G423" s="215"/>
      <c r="H423" s="483"/>
      <c r="I423" s="277"/>
      <c r="J423" s="480"/>
      <c r="K423" s="93"/>
    </row>
    <row r="424" spans="1:11">
      <c r="A424" s="113" t="s">
        <v>1333</v>
      </c>
      <c r="B424" s="113" t="s">
        <v>1351</v>
      </c>
      <c r="C424" s="213">
        <v>2019</v>
      </c>
      <c r="D424" s="212">
        <v>202252.94</v>
      </c>
      <c r="E424" s="343">
        <v>1</v>
      </c>
      <c r="F424" s="215">
        <v>43718</v>
      </c>
      <c r="G424" s="215"/>
      <c r="H424" s="483"/>
      <c r="I424" s="277"/>
      <c r="J424" s="480"/>
      <c r="K424" s="93"/>
    </row>
    <row r="425" spans="1:11">
      <c r="A425" s="113" t="s">
        <v>1334</v>
      </c>
      <c r="B425" s="113" t="s">
        <v>1352</v>
      </c>
      <c r="C425" s="213">
        <v>2019</v>
      </c>
      <c r="D425" s="212">
        <v>14481.56</v>
      </c>
      <c r="E425" s="343">
        <v>1</v>
      </c>
      <c r="F425" s="215">
        <v>43718</v>
      </c>
      <c r="G425" s="215"/>
      <c r="H425" s="483"/>
      <c r="I425" s="277"/>
      <c r="J425" s="480"/>
      <c r="K425" s="93"/>
    </row>
    <row r="426" spans="1:11">
      <c r="A426" s="113" t="s">
        <v>1335</v>
      </c>
      <c r="B426" s="113" t="s">
        <v>1353</v>
      </c>
      <c r="C426" s="213">
        <v>2019</v>
      </c>
      <c r="D426" s="212">
        <v>35552.120000000003</v>
      </c>
      <c r="E426" s="343">
        <v>1</v>
      </c>
      <c r="F426" s="215">
        <v>43718</v>
      </c>
      <c r="G426" s="215"/>
      <c r="H426" s="483"/>
      <c r="I426" s="277"/>
      <c r="J426" s="480"/>
      <c r="K426" s="93"/>
    </row>
    <row r="427" spans="1:11">
      <c r="A427" s="113" t="s">
        <v>1336</v>
      </c>
      <c r="B427" s="113" t="s">
        <v>1353</v>
      </c>
      <c r="C427" s="213">
        <v>2019</v>
      </c>
      <c r="D427" s="212">
        <v>48567.19</v>
      </c>
      <c r="E427" s="343">
        <v>1</v>
      </c>
      <c r="F427" s="215">
        <v>43718</v>
      </c>
      <c r="G427" s="215"/>
      <c r="H427" s="483"/>
      <c r="I427" s="277"/>
      <c r="J427" s="480"/>
      <c r="K427" s="93"/>
    </row>
    <row r="428" spans="1:11">
      <c r="A428" s="113" t="s">
        <v>1337</v>
      </c>
      <c r="B428" s="113" t="s">
        <v>1353</v>
      </c>
      <c r="C428" s="213">
        <v>2019</v>
      </c>
      <c r="D428" s="212">
        <v>57921.13</v>
      </c>
      <c r="E428" s="343">
        <v>1</v>
      </c>
      <c r="F428" s="215">
        <v>43718</v>
      </c>
      <c r="G428" s="215"/>
      <c r="H428" s="483"/>
      <c r="I428" s="277"/>
      <c r="J428" s="480"/>
      <c r="K428" s="93"/>
    </row>
    <row r="429" spans="1:11">
      <c r="A429" s="113" t="s">
        <v>1338</v>
      </c>
      <c r="B429" s="113" t="s">
        <v>1353</v>
      </c>
      <c r="C429" s="213">
        <v>2019</v>
      </c>
      <c r="D429" s="212">
        <v>39615.51</v>
      </c>
      <c r="E429" s="343">
        <v>1</v>
      </c>
      <c r="F429" s="215">
        <v>43718</v>
      </c>
      <c r="G429" s="215"/>
      <c r="H429" s="483"/>
      <c r="I429" s="277"/>
      <c r="J429" s="480"/>
      <c r="K429" s="93"/>
    </row>
    <row r="430" spans="1:11">
      <c r="A430" s="113" t="s">
        <v>1339</v>
      </c>
      <c r="B430" s="113" t="s">
        <v>1353</v>
      </c>
      <c r="C430" s="213">
        <v>2019</v>
      </c>
      <c r="D430" s="212">
        <v>48567.19</v>
      </c>
      <c r="E430" s="343">
        <v>1</v>
      </c>
      <c r="F430" s="215">
        <v>43718</v>
      </c>
      <c r="G430" s="215"/>
      <c r="H430" s="484"/>
      <c r="I430" s="277"/>
      <c r="J430" s="480"/>
      <c r="K430" s="93"/>
    </row>
    <row r="431" spans="1:11" ht="45">
      <c r="A431" s="113" t="s">
        <v>1340</v>
      </c>
      <c r="B431" s="113" t="s">
        <v>1770</v>
      </c>
      <c r="C431" s="213">
        <v>2021</v>
      </c>
      <c r="D431" s="212">
        <v>85000</v>
      </c>
      <c r="E431" s="343">
        <v>1</v>
      </c>
      <c r="F431" s="215">
        <v>44469</v>
      </c>
      <c r="G431" s="215"/>
      <c r="H431" s="215" t="s">
        <v>1771</v>
      </c>
      <c r="I431" s="277"/>
      <c r="J431" s="481"/>
      <c r="K431" s="93"/>
    </row>
    <row r="432" spans="1:11" ht="45">
      <c r="A432" s="113" t="s">
        <v>1772</v>
      </c>
      <c r="B432" s="211" t="s">
        <v>1783</v>
      </c>
      <c r="C432" s="213">
        <v>2021</v>
      </c>
      <c r="D432" s="212">
        <v>33800</v>
      </c>
      <c r="E432" s="343">
        <v>1</v>
      </c>
      <c r="F432" s="215">
        <v>44495</v>
      </c>
      <c r="G432" s="215"/>
      <c r="H432" s="215" t="s">
        <v>1784</v>
      </c>
      <c r="I432" s="277"/>
      <c r="J432" s="389" t="s">
        <v>1693</v>
      </c>
      <c r="K432" s="93"/>
    </row>
    <row r="433" spans="1:11" ht="45">
      <c r="A433" s="113" t="s">
        <v>1774</v>
      </c>
      <c r="B433" s="211" t="s">
        <v>1781</v>
      </c>
      <c r="C433" s="213">
        <v>2021</v>
      </c>
      <c r="D433" s="212">
        <v>10750</v>
      </c>
      <c r="E433" s="343">
        <v>1</v>
      </c>
      <c r="F433" s="215">
        <v>44496</v>
      </c>
      <c r="G433" s="215"/>
      <c r="H433" s="215" t="s">
        <v>1782</v>
      </c>
      <c r="I433" s="277"/>
      <c r="J433" s="389" t="s">
        <v>1693</v>
      </c>
      <c r="K433" s="93"/>
    </row>
    <row r="434" spans="1:11" ht="45">
      <c r="A434" s="113" t="s">
        <v>1778</v>
      </c>
      <c r="B434" s="211" t="s">
        <v>1785</v>
      </c>
      <c r="C434" s="213">
        <v>2022</v>
      </c>
      <c r="D434" s="212">
        <v>521196</v>
      </c>
      <c r="E434" s="343">
        <v>1</v>
      </c>
      <c r="F434" s="215">
        <v>44592</v>
      </c>
      <c r="G434" s="215"/>
      <c r="H434" s="215" t="s">
        <v>1786</v>
      </c>
      <c r="I434" s="277"/>
      <c r="J434" s="389" t="s">
        <v>1693</v>
      </c>
      <c r="K434" s="93"/>
    </row>
    <row r="435" spans="1:11" ht="45">
      <c r="A435" s="113" t="s">
        <v>1780</v>
      </c>
      <c r="B435" s="211" t="s">
        <v>1787</v>
      </c>
      <c r="C435" s="213">
        <v>2022</v>
      </c>
      <c r="D435" s="212">
        <v>320000</v>
      </c>
      <c r="E435" s="343">
        <v>1</v>
      </c>
      <c r="F435" s="215">
        <v>44708</v>
      </c>
      <c r="G435" s="215"/>
      <c r="H435" s="215" t="s">
        <v>1788</v>
      </c>
      <c r="I435" s="277"/>
      <c r="J435" s="389" t="s">
        <v>1693</v>
      </c>
      <c r="K435" s="93"/>
    </row>
    <row r="436" spans="1:11" ht="45">
      <c r="A436" s="113" t="s">
        <v>1794</v>
      </c>
      <c r="B436" s="211" t="s">
        <v>1791</v>
      </c>
      <c r="C436" s="213">
        <v>2022</v>
      </c>
      <c r="D436" s="212">
        <v>28000</v>
      </c>
      <c r="E436" s="343">
        <v>1</v>
      </c>
      <c r="F436" s="215">
        <v>44715</v>
      </c>
      <c r="G436" s="215"/>
      <c r="H436" s="215" t="s">
        <v>1790</v>
      </c>
      <c r="I436" s="277"/>
      <c r="J436" s="389" t="s">
        <v>1693</v>
      </c>
      <c r="K436" s="93"/>
    </row>
    <row r="437" spans="1:11" ht="45">
      <c r="A437" s="113" t="s">
        <v>1795</v>
      </c>
      <c r="B437" s="211" t="s">
        <v>1773</v>
      </c>
      <c r="C437" s="213">
        <v>2022</v>
      </c>
      <c r="D437" s="212">
        <v>875000</v>
      </c>
      <c r="E437" s="343">
        <v>1</v>
      </c>
      <c r="F437" s="215">
        <v>44763</v>
      </c>
      <c r="G437" s="215"/>
      <c r="H437" s="215" t="s">
        <v>1789</v>
      </c>
      <c r="I437" s="277"/>
      <c r="J437" s="389" t="s">
        <v>1693</v>
      </c>
      <c r="K437" s="93"/>
    </row>
    <row r="438" spans="1:11" ht="45">
      <c r="A438" s="113" t="s">
        <v>1796</v>
      </c>
      <c r="B438" s="113" t="s">
        <v>1792</v>
      </c>
      <c r="C438" s="213">
        <v>2022</v>
      </c>
      <c r="D438" s="212">
        <v>10700</v>
      </c>
      <c r="E438" s="343">
        <v>1</v>
      </c>
      <c r="F438" s="215">
        <v>44783</v>
      </c>
      <c r="G438" s="215"/>
      <c r="H438" s="215" t="s">
        <v>1793</v>
      </c>
      <c r="I438" s="277"/>
      <c r="J438" s="387" t="s">
        <v>1693</v>
      </c>
      <c r="K438" s="93"/>
    </row>
    <row r="439" spans="1:11" ht="45">
      <c r="A439" s="113" t="s">
        <v>1797</v>
      </c>
      <c r="B439" s="113" t="s">
        <v>1775</v>
      </c>
      <c r="C439" s="213">
        <v>2022</v>
      </c>
      <c r="D439" s="212">
        <v>295500</v>
      </c>
      <c r="E439" s="343">
        <v>1</v>
      </c>
      <c r="F439" s="215">
        <v>44790</v>
      </c>
      <c r="G439" s="215"/>
      <c r="H439" s="215" t="s">
        <v>1777</v>
      </c>
      <c r="I439" s="277"/>
      <c r="J439" s="387" t="s">
        <v>1693</v>
      </c>
      <c r="K439" s="93"/>
    </row>
    <row r="440" spans="1:11" ht="45">
      <c r="A440" s="113" t="s">
        <v>1798</v>
      </c>
      <c r="B440" s="113" t="s">
        <v>1776</v>
      </c>
      <c r="C440" s="213">
        <v>2022</v>
      </c>
      <c r="D440" s="212">
        <v>431879.11</v>
      </c>
      <c r="E440" s="343">
        <v>1</v>
      </c>
      <c r="F440" s="215">
        <v>44792</v>
      </c>
      <c r="G440" s="19"/>
      <c r="H440" s="215" t="s">
        <v>1779</v>
      </c>
      <c r="I440" s="19"/>
      <c r="J440" s="19" t="s">
        <v>1693</v>
      </c>
      <c r="K440" s="19"/>
    </row>
    <row r="441" spans="1:11" ht="45">
      <c r="A441" s="113" t="s">
        <v>1799</v>
      </c>
      <c r="B441" s="113" t="s">
        <v>1800</v>
      </c>
      <c r="C441" s="213">
        <v>2022</v>
      </c>
      <c r="D441" s="212">
        <v>462000</v>
      </c>
      <c r="E441" s="343">
        <v>1</v>
      </c>
      <c r="F441" s="215">
        <v>44803</v>
      </c>
      <c r="G441" s="19"/>
      <c r="H441" s="215" t="s">
        <v>1803</v>
      </c>
      <c r="I441" s="19"/>
      <c r="J441" s="19" t="s">
        <v>1693</v>
      </c>
      <c r="K441" s="19"/>
    </row>
    <row r="442" spans="1:11" ht="45">
      <c r="A442" s="113" t="s">
        <v>1801</v>
      </c>
      <c r="B442" s="113" t="s">
        <v>1802</v>
      </c>
      <c r="C442" s="213">
        <v>2022</v>
      </c>
      <c r="D442" s="212">
        <v>413000</v>
      </c>
      <c r="E442" s="343">
        <v>1</v>
      </c>
      <c r="F442" s="215">
        <v>44817</v>
      </c>
      <c r="G442" s="19"/>
      <c r="H442" s="215" t="s">
        <v>1804</v>
      </c>
      <c r="I442" s="19"/>
      <c r="J442" s="19" t="s">
        <v>1693</v>
      </c>
      <c r="K442" s="19"/>
    </row>
    <row r="443" spans="1:11" ht="33.75">
      <c r="A443" s="113" t="s">
        <v>1815</v>
      </c>
      <c r="B443" s="211" t="s">
        <v>1820</v>
      </c>
      <c r="C443" s="213">
        <v>2023</v>
      </c>
      <c r="D443" s="212">
        <v>60000</v>
      </c>
      <c r="E443" s="343">
        <v>1</v>
      </c>
      <c r="F443" s="215">
        <v>45051</v>
      </c>
      <c r="G443" s="215"/>
      <c r="H443" s="482" t="s">
        <v>1814</v>
      </c>
      <c r="I443" s="19"/>
      <c r="J443" s="211" t="s">
        <v>1693</v>
      </c>
      <c r="K443" s="94"/>
    </row>
    <row r="444" spans="1:11" ht="33.75">
      <c r="A444" s="113" t="s">
        <v>1816</v>
      </c>
      <c r="B444" s="211" t="s">
        <v>1819</v>
      </c>
      <c r="C444" s="213">
        <v>2023</v>
      </c>
      <c r="D444" s="212">
        <v>11000</v>
      </c>
      <c r="E444" s="343">
        <v>1</v>
      </c>
      <c r="F444" s="215">
        <v>45051</v>
      </c>
      <c r="G444" s="215"/>
      <c r="H444" s="484"/>
      <c r="I444" s="19"/>
      <c r="J444" s="211" t="s">
        <v>1693</v>
      </c>
      <c r="K444" s="94"/>
    </row>
    <row r="445" spans="1:11" ht="45">
      <c r="A445" s="113" t="s">
        <v>1817</v>
      </c>
      <c r="B445" s="113" t="s">
        <v>1818</v>
      </c>
      <c r="C445" s="213">
        <v>2023</v>
      </c>
      <c r="D445" s="212">
        <v>235000</v>
      </c>
      <c r="E445" s="343">
        <v>1</v>
      </c>
      <c r="F445" s="215">
        <v>45062</v>
      </c>
      <c r="G445" s="19"/>
      <c r="H445" s="215" t="s">
        <v>1821</v>
      </c>
      <c r="I445" s="19"/>
      <c r="J445" s="19" t="s">
        <v>1693</v>
      </c>
      <c r="K445" s="19"/>
    </row>
    <row r="446" spans="1:11" ht="45" customHeight="1">
      <c r="A446" s="113" t="s">
        <v>1822</v>
      </c>
      <c r="B446" s="113" t="s">
        <v>1823</v>
      </c>
      <c r="C446" s="213">
        <v>2023</v>
      </c>
      <c r="D446" s="212">
        <v>280000</v>
      </c>
      <c r="E446" s="343">
        <v>1</v>
      </c>
      <c r="F446" s="215">
        <v>45078</v>
      </c>
      <c r="G446" s="19"/>
      <c r="H446" s="215" t="s">
        <v>1824</v>
      </c>
      <c r="I446" s="19"/>
      <c r="J446" s="19" t="s">
        <v>1693</v>
      </c>
      <c r="K446" s="19"/>
    </row>
    <row r="447" spans="1:11" ht="45">
      <c r="A447" s="113" t="s">
        <v>1825</v>
      </c>
      <c r="B447" s="113" t="s">
        <v>1826</v>
      </c>
      <c r="C447" s="213">
        <v>2023</v>
      </c>
      <c r="D447" s="212">
        <v>210000</v>
      </c>
      <c r="E447" s="343">
        <v>1</v>
      </c>
      <c r="F447" s="215">
        <v>45078</v>
      </c>
      <c r="G447" s="19"/>
      <c r="H447" s="215" t="s">
        <v>1827</v>
      </c>
      <c r="I447" s="19"/>
      <c r="J447" s="19" t="s">
        <v>1693</v>
      </c>
      <c r="K447" s="19"/>
    </row>
    <row r="448" spans="1:11" ht="56.25">
      <c r="A448" s="113" t="s">
        <v>1828</v>
      </c>
      <c r="B448" s="113" t="s">
        <v>1829</v>
      </c>
      <c r="C448" s="213">
        <v>2023</v>
      </c>
      <c r="D448" s="212">
        <v>226400</v>
      </c>
      <c r="E448" s="343">
        <v>1</v>
      </c>
      <c r="F448" s="215">
        <v>45096</v>
      </c>
      <c r="G448" s="19"/>
      <c r="H448" s="215" t="s">
        <v>1830</v>
      </c>
      <c r="I448" s="19"/>
      <c r="J448" s="19" t="s">
        <v>1693</v>
      </c>
      <c r="K448" s="19"/>
    </row>
    <row r="449" spans="1:11" ht="56.25">
      <c r="A449" s="113" t="s">
        <v>1831</v>
      </c>
      <c r="B449" s="113" t="s">
        <v>1870</v>
      </c>
      <c r="C449" s="213">
        <v>2023</v>
      </c>
      <c r="D449" s="212">
        <v>1500000</v>
      </c>
      <c r="E449" s="343">
        <v>1</v>
      </c>
      <c r="F449" s="215">
        <v>45112</v>
      </c>
      <c r="G449" s="19"/>
      <c r="H449" s="215" t="s">
        <v>1834</v>
      </c>
      <c r="I449" s="19"/>
      <c r="J449" s="19" t="s">
        <v>1693</v>
      </c>
      <c r="K449" s="19"/>
    </row>
    <row r="450" spans="1:11" ht="56.25">
      <c r="A450" s="113" t="s">
        <v>1832</v>
      </c>
      <c r="B450" s="211" t="s">
        <v>1833</v>
      </c>
      <c r="C450" s="213">
        <v>2023</v>
      </c>
      <c r="D450" s="212">
        <v>12000</v>
      </c>
      <c r="E450" s="343">
        <v>1</v>
      </c>
      <c r="F450" s="215">
        <v>45117</v>
      </c>
      <c r="G450" s="19"/>
      <c r="H450" s="215" t="s">
        <v>1835</v>
      </c>
      <c r="I450" s="19"/>
      <c r="J450" s="19" t="s">
        <v>1693</v>
      </c>
      <c r="K450" s="19"/>
    </row>
    <row r="451" spans="1:11" ht="56.25">
      <c r="A451" s="113" t="s">
        <v>1832</v>
      </c>
      <c r="B451" s="211" t="s">
        <v>1836</v>
      </c>
      <c r="C451" s="213">
        <v>2023</v>
      </c>
      <c r="D451" s="212">
        <v>129500</v>
      </c>
      <c r="E451" s="343">
        <v>1</v>
      </c>
      <c r="F451" s="215">
        <v>45117</v>
      </c>
      <c r="G451" s="19"/>
      <c r="H451" s="215" t="s">
        <v>1837</v>
      </c>
      <c r="I451" s="19"/>
      <c r="J451" s="19" t="s">
        <v>1693</v>
      </c>
      <c r="K451" s="19"/>
    </row>
    <row r="452" spans="1:11" ht="56.25">
      <c r="A452" s="113" t="s">
        <v>1832</v>
      </c>
      <c r="B452" s="211" t="s">
        <v>1838</v>
      </c>
      <c r="C452" s="213">
        <v>2023</v>
      </c>
      <c r="D452" s="212">
        <v>25000</v>
      </c>
      <c r="E452" s="343">
        <v>1</v>
      </c>
      <c r="F452" s="215">
        <v>45117</v>
      </c>
      <c r="G452" s="19"/>
      <c r="H452" s="215" t="s">
        <v>1839</v>
      </c>
      <c r="I452" s="19"/>
      <c r="J452" s="19" t="s">
        <v>1693</v>
      </c>
      <c r="K452" s="19"/>
    </row>
    <row r="453" spans="1:11" ht="45">
      <c r="A453" s="113" t="s">
        <v>1840</v>
      </c>
      <c r="B453" s="113" t="s">
        <v>1841</v>
      </c>
      <c r="C453" s="213">
        <v>2023</v>
      </c>
      <c r="D453" s="212">
        <v>220000</v>
      </c>
      <c r="E453" s="343">
        <v>1</v>
      </c>
      <c r="F453" s="215">
        <v>45149</v>
      </c>
      <c r="G453" s="19"/>
      <c r="H453" s="215" t="s">
        <v>1842</v>
      </c>
      <c r="I453" s="19"/>
      <c r="J453" s="19" t="s">
        <v>1693</v>
      </c>
      <c r="K453" s="19"/>
    </row>
    <row r="454" spans="1:11" ht="45">
      <c r="A454" s="113" t="s">
        <v>1843</v>
      </c>
      <c r="B454" s="113" t="s">
        <v>1844</v>
      </c>
      <c r="C454" s="213">
        <v>2023</v>
      </c>
      <c r="D454" s="212">
        <v>190000</v>
      </c>
      <c r="E454" s="343">
        <v>1</v>
      </c>
      <c r="F454" s="215">
        <v>45149</v>
      </c>
      <c r="G454" s="19"/>
      <c r="H454" s="215" t="s">
        <v>1845</v>
      </c>
      <c r="I454" s="19"/>
      <c r="J454" s="19" t="s">
        <v>1693</v>
      </c>
      <c r="K454" s="19"/>
    </row>
    <row r="455" spans="1:11" ht="45">
      <c r="A455" s="113" t="s">
        <v>1846</v>
      </c>
      <c r="B455" s="113" t="s">
        <v>1847</v>
      </c>
      <c r="C455" s="213">
        <v>2023</v>
      </c>
      <c r="D455" s="212">
        <v>375000</v>
      </c>
      <c r="E455" s="343">
        <v>1</v>
      </c>
      <c r="F455" s="215">
        <v>45149</v>
      </c>
      <c r="G455" s="19"/>
      <c r="H455" s="215" t="s">
        <v>1848</v>
      </c>
      <c r="I455" s="19"/>
      <c r="J455" s="19" t="s">
        <v>1693</v>
      </c>
      <c r="K455" s="19"/>
    </row>
    <row r="456" spans="1:11" ht="45">
      <c r="A456" s="113" t="s">
        <v>1849</v>
      </c>
      <c r="B456" s="113" t="s">
        <v>1850</v>
      </c>
      <c r="C456" s="213">
        <v>2023</v>
      </c>
      <c r="D456" s="212">
        <v>447000</v>
      </c>
      <c r="E456" s="343">
        <v>1</v>
      </c>
      <c r="F456" s="215">
        <v>45149</v>
      </c>
      <c r="G456" s="19"/>
      <c r="H456" s="215" t="s">
        <v>1851</v>
      </c>
      <c r="I456" s="19"/>
      <c r="J456" s="19" t="s">
        <v>1693</v>
      </c>
      <c r="K456" s="19"/>
    </row>
    <row r="457" spans="1:11" ht="56.25">
      <c r="A457" s="113" t="s">
        <v>1852</v>
      </c>
      <c r="B457" s="211" t="s">
        <v>1854</v>
      </c>
      <c r="C457" s="213">
        <v>2023</v>
      </c>
      <c r="D457" s="212">
        <v>45320</v>
      </c>
      <c r="E457" s="343">
        <v>1</v>
      </c>
      <c r="F457" s="215">
        <v>45159</v>
      </c>
      <c r="G457" s="19"/>
      <c r="H457" s="215" t="s">
        <v>1855</v>
      </c>
      <c r="I457" s="19"/>
      <c r="J457" s="19" t="s">
        <v>1693</v>
      </c>
      <c r="K457" s="19"/>
    </row>
    <row r="458" spans="1:11" ht="56.25">
      <c r="A458" s="113" t="s">
        <v>1853</v>
      </c>
      <c r="B458" s="211" t="s">
        <v>1857</v>
      </c>
      <c r="C458" s="213">
        <v>2023</v>
      </c>
      <c r="D458" s="212">
        <v>32950</v>
      </c>
      <c r="E458" s="343">
        <v>1</v>
      </c>
      <c r="F458" s="215">
        <v>45159</v>
      </c>
      <c r="G458" s="19"/>
      <c r="H458" s="215" t="s">
        <v>1858</v>
      </c>
      <c r="I458" s="19"/>
      <c r="J458" s="19" t="s">
        <v>1693</v>
      </c>
      <c r="K458" s="19"/>
    </row>
    <row r="459" spans="1:11" ht="56.25">
      <c r="A459" s="113" t="s">
        <v>1856</v>
      </c>
      <c r="B459" s="211" t="s">
        <v>1860</v>
      </c>
      <c r="C459" s="213">
        <v>2023</v>
      </c>
      <c r="D459" s="212">
        <v>7000</v>
      </c>
      <c r="E459" s="343">
        <v>1</v>
      </c>
      <c r="F459" s="215">
        <v>45159</v>
      </c>
      <c r="G459" s="19"/>
      <c r="H459" s="215" t="s">
        <v>1861</v>
      </c>
      <c r="I459" s="19"/>
      <c r="J459" s="19" t="s">
        <v>1693</v>
      </c>
      <c r="K459" s="19"/>
    </row>
    <row r="460" spans="1:11" ht="56.25">
      <c r="A460" s="113" t="s">
        <v>1859</v>
      </c>
      <c r="B460" s="211" t="s">
        <v>1863</v>
      </c>
      <c r="C460" s="213">
        <v>2023</v>
      </c>
      <c r="D460" s="212">
        <v>39000</v>
      </c>
      <c r="E460" s="343">
        <v>1</v>
      </c>
      <c r="F460" s="215">
        <v>45159</v>
      </c>
      <c r="G460" s="19"/>
      <c r="H460" s="215" t="s">
        <v>1864</v>
      </c>
      <c r="I460" s="19"/>
      <c r="J460" s="19" t="s">
        <v>1693</v>
      </c>
      <c r="K460" s="19"/>
    </row>
    <row r="461" spans="1:11" ht="45" customHeight="1">
      <c r="A461" s="113" t="s">
        <v>1862</v>
      </c>
      <c r="B461" s="211" t="s">
        <v>1866</v>
      </c>
      <c r="C461" s="213">
        <v>2023</v>
      </c>
      <c r="D461" s="212">
        <v>26000</v>
      </c>
      <c r="E461" s="343">
        <v>1</v>
      </c>
      <c r="F461" s="215">
        <v>45159</v>
      </c>
      <c r="G461" s="19"/>
      <c r="H461" s="485" t="s">
        <v>1867</v>
      </c>
      <c r="I461" s="19"/>
      <c r="J461" s="19" t="s">
        <v>1693</v>
      </c>
      <c r="K461" s="19"/>
    </row>
    <row r="462" spans="1:11" ht="33.75">
      <c r="A462" s="113" t="s">
        <v>1865</v>
      </c>
      <c r="B462" s="211" t="s">
        <v>1868</v>
      </c>
      <c r="C462" s="213">
        <v>2023</v>
      </c>
      <c r="D462" s="212">
        <v>50000</v>
      </c>
      <c r="E462" s="343">
        <v>1</v>
      </c>
      <c r="F462" s="215">
        <v>45159</v>
      </c>
      <c r="G462" s="19"/>
      <c r="H462" s="486"/>
      <c r="I462" s="19"/>
      <c r="J462" s="19" t="s">
        <v>1693</v>
      </c>
      <c r="K462" s="19"/>
    </row>
    <row r="463" spans="1:11" ht="56.25">
      <c r="A463" s="113" t="s">
        <v>1869</v>
      </c>
      <c r="B463" s="113" t="s">
        <v>1871</v>
      </c>
      <c r="C463" s="213">
        <v>2023</v>
      </c>
      <c r="D463" s="212">
        <v>2932016.8</v>
      </c>
      <c r="E463" s="343">
        <v>1</v>
      </c>
      <c r="F463" s="215">
        <v>45162</v>
      </c>
      <c r="G463" s="19"/>
      <c r="H463" s="215" t="s">
        <v>1872</v>
      </c>
      <c r="I463" s="19"/>
      <c r="J463" s="19" t="s">
        <v>1693</v>
      </c>
      <c r="K463" s="19"/>
    </row>
    <row r="464" spans="1:11" ht="45">
      <c r="A464" s="113" t="s">
        <v>1942</v>
      </c>
      <c r="B464" s="113" t="s">
        <v>1944</v>
      </c>
      <c r="C464" s="213">
        <v>2024</v>
      </c>
      <c r="D464" s="212">
        <v>600000</v>
      </c>
      <c r="E464" s="343">
        <v>1</v>
      </c>
      <c r="F464" s="215">
        <v>45301</v>
      </c>
      <c r="G464" s="19"/>
      <c r="H464" s="215" t="s">
        <v>1946</v>
      </c>
      <c r="I464" s="19"/>
      <c r="J464" s="19" t="s">
        <v>1693</v>
      </c>
      <c r="K464" s="19"/>
    </row>
    <row r="465" spans="1:11" ht="45">
      <c r="A465" s="113" t="s">
        <v>1943</v>
      </c>
      <c r="B465" s="113" t="s">
        <v>1945</v>
      </c>
      <c r="C465" s="213">
        <v>2024</v>
      </c>
      <c r="D465" s="212">
        <v>380000</v>
      </c>
      <c r="E465" s="343">
        <v>1</v>
      </c>
      <c r="F465" s="215">
        <v>45329</v>
      </c>
      <c r="G465" s="19"/>
      <c r="H465" s="215" t="s">
        <v>1947</v>
      </c>
      <c r="I465" s="19"/>
      <c r="J465" s="19" t="s">
        <v>1693</v>
      </c>
      <c r="K465" s="19"/>
    </row>
    <row r="466" spans="1:11" ht="45">
      <c r="A466" s="113" t="s">
        <v>1949</v>
      </c>
      <c r="B466" s="19" t="s">
        <v>1950</v>
      </c>
      <c r="C466" s="407">
        <v>2024</v>
      </c>
      <c r="D466" s="408">
        <v>34700</v>
      </c>
      <c r="E466" s="343">
        <v>1</v>
      </c>
      <c r="F466" s="406">
        <v>45497</v>
      </c>
      <c r="G466" s="19"/>
      <c r="H466" s="215" t="s">
        <v>1967</v>
      </c>
      <c r="I466" s="19"/>
      <c r="J466" s="19" t="s">
        <v>1693</v>
      </c>
      <c r="K466" s="19"/>
    </row>
    <row r="467" spans="1:11" ht="45">
      <c r="A467" s="113" t="s">
        <v>1951</v>
      </c>
      <c r="B467" s="19" t="s">
        <v>1953</v>
      </c>
      <c r="C467" s="407">
        <v>2024</v>
      </c>
      <c r="D467" s="408">
        <v>65000</v>
      </c>
      <c r="E467" s="343">
        <v>1</v>
      </c>
      <c r="F467" s="406">
        <v>45335</v>
      </c>
      <c r="G467" s="19"/>
      <c r="H467" s="215" t="s">
        <v>1968</v>
      </c>
      <c r="I467" s="19"/>
      <c r="J467" s="19" t="s">
        <v>1693</v>
      </c>
      <c r="K467" s="19"/>
    </row>
    <row r="468" spans="1:11" ht="45">
      <c r="A468" s="113" t="s">
        <v>1952</v>
      </c>
      <c r="B468" s="19" t="s">
        <v>1954</v>
      </c>
      <c r="C468" s="407">
        <v>2024</v>
      </c>
      <c r="D468" s="408">
        <v>68500</v>
      </c>
      <c r="E468" s="343">
        <v>1</v>
      </c>
      <c r="F468" s="406">
        <v>45354</v>
      </c>
      <c r="G468" s="19"/>
      <c r="H468" s="215" t="s">
        <v>1969</v>
      </c>
      <c r="I468" s="19"/>
      <c r="J468" s="19" t="s">
        <v>1693</v>
      </c>
      <c r="K468" s="19"/>
    </row>
    <row r="469" spans="1:11" ht="45">
      <c r="A469" s="113" t="s">
        <v>1955</v>
      </c>
      <c r="B469" s="19" t="s">
        <v>1958</v>
      </c>
      <c r="C469" s="407">
        <v>2024</v>
      </c>
      <c r="D469" s="408">
        <v>180000</v>
      </c>
      <c r="E469" s="343">
        <v>1</v>
      </c>
      <c r="F469" s="406">
        <v>45357</v>
      </c>
      <c r="G469" s="19"/>
      <c r="H469" s="215" t="s">
        <v>1970</v>
      </c>
      <c r="I469" s="19"/>
      <c r="J469" s="19" t="s">
        <v>1693</v>
      </c>
      <c r="K469" s="19"/>
    </row>
    <row r="470" spans="1:11" ht="45">
      <c r="A470" s="113" t="s">
        <v>1956</v>
      </c>
      <c r="B470" s="19" t="s">
        <v>1958</v>
      </c>
      <c r="C470" s="407">
        <v>2024</v>
      </c>
      <c r="D470" s="408">
        <v>180000</v>
      </c>
      <c r="E470" s="343">
        <v>1</v>
      </c>
      <c r="F470" s="406">
        <v>45383</v>
      </c>
      <c r="G470" s="19"/>
      <c r="H470" s="215" t="s">
        <v>1971</v>
      </c>
      <c r="I470" s="19"/>
      <c r="J470" s="19" t="s">
        <v>1693</v>
      </c>
      <c r="K470" s="19"/>
    </row>
    <row r="471" spans="1:11" ht="45">
      <c r="A471" s="113" t="s">
        <v>1957</v>
      </c>
      <c r="B471" s="19" t="s">
        <v>1958</v>
      </c>
      <c r="C471" s="407">
        <v>2024</v>
      </c>
      <c r="D471" s="408">
        <v>325000</v>
      </c>
      <c r="E471" s="343">
        <v>1</v>
      </c>
      <c r="F471" s="406">
        <v>45510</v>
      </c>
      <c r="G471" s="19"/>
      <c r="H471" s="215" t="s">
        <v>1972</v>
      </c>
      <c r="I471" s="19"/>
      <c r="J471" s="19" t="s">
        <v>1693</v>
      </c>
      <c r="K471" s="19"/>
    </row>
    <row r="472" spans="1:11" ht="56.25">
      <c r="A472" s="113" t="s">
        <v>1965</v>
      </c>
      <c r="B472" s="113" t="s">
        <v>1966</v>
      </c>
      <c r="C472" s="213">
        <v>2023</v>
      </c>
      <c r="D472" s="212">
        <v>4200000</v>
      </c>
      <c r="E472" s="343">
        <v>1</v>
      </c>
      <c r="F472" s="215">
        <v>45169</v>
      </c>
      <c r="G472" s="19"/>
      <c r="H472" s="215" t="s">
        <v>1974</v>
      </c>
      <c r="I472" s="19"/>
      <c r="J472" s="19" t="s">
        <v>1693</v>
      </c>
      <c r="K472" s="19"/>
    </row>
    <row r="473" spans="1:11" ht="56.25">
      <c r="A473" s="196" t="s">
        <v>1986</v>
      </c>
      <c r="B473" s="19" t="s">
        <v>1987</v>
      </c>
      <c r="C473" s="407">
        <v>2024</v>
      </c>
      <c r="D473" s="411">
        <v>599877.11</v>
      </c>
      <c r="E473" s="343">
        <v>1</v>
      </c>
      <c r="F473" s="406">
        <v>45597</v>
      </c>
      <c r="G473" s="19"/>
      <c r="H473" s="47" t="s">
        <v>1988</v>
      </c>
      <c r="I473" s="19"/>
      <c r="J473" s="19" t="s">
        <v>1693</v>
      </c>
      <c r="K473" s="19"/>
    </row>
    <row r="474" spans="1:11" ht="45">
      <c r="A474" s="196" t="s">
        <v>1989</v>
      </c>
      <c r="B474" s="19" t="s">
        <v>1992</v>
      </c>
      <c r="C474" s="407">
        <v>2024</v>
      </c>
      <c r="D474" s="408">
        <v>9000</v>
      </c>
      <c r="E474" s="343">
        <v>1</v>
      </c>
      <c r="F474" s="413">
        <v>45604</v>
      </c>
      <c r="G474" s="19"/>
      <c r="H474" s="47" t="s">
        <v>1995</v>
      </c>
      <c r="I474" s="19"/>
      <c r="J474" s="19" t="s">
        <v>1693</v>
      </c>
      <c r="K474" s="19"/>
    </row>
    <row r="475" spans="1:11" ht="45">
      <c r="A475" s="196" t="s">
        <v>1990</v>
      </c>
      <c r="B475" s="19" t="s">
        <v>1993</v>
      </c>
      <c r="C475" s="407">
        <v>2024</v>
      </c>
      <c r="D475" s="408">
        <v>9000</v>
      </c>
      <c r="E475" s="343">
        <v>1</v>
      </c>
      <c r="F475" s="413">
        <v>45604</v>
      </c>
      <c r="G475" s="19"/>
      <c r="H475" s="47" t="s">
        <v>1995</v>
      </c>
      <c r="I475" s="19"/>
      <c r="J475" s="19" t="s">
        <v>1693</v>
      </c>
      <c r="K475" s="19"/>
    </row>
    <row r="476" spans="1:11" ht="45">
      <c r="A476" s="196" t="s">
        <v>1991</v>
      </c>
      <c r="B476" s="19" t="s">
        <v>1994</v>
      </c>
      <c r="C476" s="407">
        <v>2024</v>
      </c>
      <c r="D476" s="408">
        <v>6000</v>
      </c>
      <c r="E476" s="343">
        <v>1</v>
      </c>
      <c r="F476" s="413">
        <v>45604</v>
      </c>
      <c r="G476" s="19"/>
      <c r="H476" s="47" t="s">
        <v>1995</v>
      </c>
      <c r="I476" s="19"/>
      <c r="J476" s="19" t="s">
        <v>1693</v>
      </c>
      <c r="K476" s="19"/>
    </row>
    <row r="477" spans="1:11" ht="45">
      <c r="A477" s="196" t="s">
        <v>1998</v>
      </c>
      <c r="B477" s="19" t="s">
        <v>1999</v>
      </c>
      <c r="C477" s="407">
        <v>2024</v>
      </c>
      <c r="D477" s="408">
        <v>48000</v>
      </c>
      <c r="E477" s="414">
        <v>1</v>
      </c>
      <c r="F477" s="413">
        <v>45628</v>
      </c>
      <c r="G477" s="19"/>
      <c r="H477" s="47" t="s">
        <v>2006</v>
      </c>
      <c r="I477" s="19"/>
      <c r="J477" s="19" t="s">
        <v>1693</v>
      </c>
      <c r="K477" s="19"/>
    </row>
    <row r="478" spans="1:11" ht="56.25">
      <c r="A478" s="196" t="s">
        <v>2000</v>
      </c>
      <c r="B478" s="19" t="s">
        <v>2001</v>
      </c>
      <c r="C478" s="407">
        <v>2024</v>
      </c>
      <c r="D478" s="408">
        <v>599000</v>
      </c>
      <c r="E478" s="414">
        <v>1</v>
      </c>
      <c r="F478" s="413">
        <v>45617</v>
      </c>
      <c r="G478" s="19"/>
      <c r="H478" s="47" t="s">
        <v>2007</v>
      </c>
      <c r="I478" s="19"/>
      <c r="J478" s="19" t="s">
        <v>1693</v>
      </c>
      <c r="K478" s="19"/>
    </row>
    <row r="479" spans="1:11" ht="56.25">
      <c r="A479" s="196" t="s">
        <v>2002</v>
      </c>
      <c r="B479" s="19" t="s">
        <v>2001</v>
      </c>
      <c r="C479" s="407">
        <v>2024</v>
      </c>
      <c r="D479" s="408">
        <v>599000</v>
      </c>
      <c r="E479" s="414">
        <v>1</v>
      </c>
      <c r="F479" s="413">
        <v>45617</v>
      </c>
      <c r="G479" s="19"/>
      <c r="H479" s="47" t="s">
        <v>2008</v>
      </c>
      <c r="I479" s="19"/>
      <c r="J479" s="19" t="s">
        <v>1693</v>
      </c>
      <c r="K479" s="19"/>
    </row>
    <row r="480" spans="1:11" ht="56.25">
      <c r="A480" s="196" t="s">
        <v>2003</v>
      </c>
      <c r="B480" s="19" t="s">
        <v>2004</v>
      </c>
      <c r="C480" s="407">
        <v>2024</v>
      </c>
      <c r="D480" s="408">
        <v>328000</v>
      </c>
      <c r="E480" s="414">
        <v>1</v>
      </c>
      <c r="F480" s="413">
        <v>45617</v>
      </c>
      <c r="G480" s="19"/>
      <c r="H480" s="47" t="s">
        <v>2009</v>
      </c>
      <c r="I480" s="19"/>
      <c r="J480" s="19" t="s">
        <v>1693</v>
      </c>
      <c r="K480" s="19"/>
    </row>
    <row r="481" spans="1:11" ht="56.25">
      <c r="A481" s="196" t="s">
        <v>2005</v>
      </c>
      <c r="B481" s="19" t="s">
        <v>2004</v>
      </c>
      <c r="C481" s="407">
        <v>2024</v>
      </c>
      <c r="D481" s="408">
        <v>328000</v>
      </c>
      <c r="E481" s="414">
        <v>1</v>
      </c>
      <c r="F481" s="413">
        <v>45617</v>
      </c>
      <c r="G481" s="19"/>
      <c r="H481" s="47" t="s">
        <v>2010</v>
      </c>
      <c r="I481" s="19"/>
      <c r="J481" s="19" t="s">
        <v>1693</v>
      </c>
      <c r="K481" s="19"/>
    </row>
    <row r="482" spans="1:11" ht="45">
      <c r="A482" s="196" t="s">
        <v>2011</v>
      </c>
      <c r="B482" s="19" t="s">
        <v>2026</v>
      </c>
      <c r="C482" s="407">
        <v>2024</v>
      </c>
      <c r="D482" s="411">
        <v>934770</v>
      </c>
      <c r="E482" s="414">
        <v>1</v>
      </c>
      <c r="F482" s="413">
        <v>45628</v>
      </c>
      <c r="G482" s="19"/>
      <c r="H482" s="47" t="s">
        <v>2027</v>
      </c>
      <c r="I482" s="19"/>
      <c r="J482" s="19" t="s">
        <v>1693</v>
      </c>
      <c r="K482" s="19"/>
    </row>
    <row r="483" spans="1:11" ht="45">
      <c r="A483" s="196" t="s">
        <v>2012</v>
      </c>
      <c r="B483" s="19" t="s">
        <v>2028</v>
      </c>
      <c r="C483" s="407">
        <v>2024</v>
      </c>
      <c r="D483" s="411">
        <v>616162</v>
      </c>
      <c r="E483" s="414">
        <v>1</v>
      </c>
      <c r="F483" s="413">
        <v>45628</v>
      </c>
      <c r="G483" s="19"/>
      <c r="H483" s="47" t="s">
        <v>2027</v>
      </c>
      <c r="I483" s="19"/>
      <c r="J483" s="19" t="s">
        <v>1693</v>
      </c>
      <c r="K483" s="19"/>
    </row>
    <row r="484" spans="1:11" ht="45">
      <c r="A484" s="196" t="s">
        <v>2013</v>
      </c>
      <c r="B484" s="19" t="s">
        <v>2029</v>
      </c>
      <c r="C484" s="407">
        <v>2024</v>
      </c>
      <c r="D484" s="411">
        <v>658308</v>
      </c>
      <c r="E484" s="414">
        <v>1</v>
      </c>
      <c r="F484" s="413">
        <v>45628</v>
      </c>
      <c r="G484" s="19"/>
      <c r="H484" s="47" t="s">
        <v>2027</v>
      </c>
      <c r="I484" s="19"/>
      <c r="J484" s="19" t="s">
        <v>1693</v>
      </c>
      <c r="K484" s="19"/>
    </row>
    <row r="485" spans="1:11" ht="45">
      <c r="A485" s="196" t="s">
        <v>2014</v>
      </c>
      <c r="B485" s="19" t="s">
        <v>2030</v>
      </c>
      <c r="C485" s="407">
        <v>2024</v>
      </c>
      <c r="D485" s="411">
        <v>658308</v>
      </c>
      <c r="E485" s="414">
        <v>1</v>
      </c>
      <c r="F485" s="413">
        <v>45628</v>
      </c>
      <c r="G485" s="19"/>
      <c r="H485" s="47" t="s">
        <v>2027</v>
      </c>
      <c r="I485" s="19"/>
      <c r="J485" s="19" t="s">
        <v>1693</v>
      </c>
      <c r="K485" s="19"/>
    </row>
    <row r="486" spans="1:11" ht="45">
      <c r="A486" s="196" t="s">
        <v>2015</v>
      </c>
      <c r="B486" s="19" t="s">
        <v>2031</v>
      </c>
      <c r="C486" s="407">
        <v>2024</v>
      </c>
      <c r="D486" s="411">
        <v>708369</v>
      </c>
      <c r="E486" s="414">
        <v>1</v>
      </c>
      <c r="F486" s="413">
        <v>45628</v>
      </c>
      <c r="G486" s="19"/>
      <c r="H486" s="47" t="s">
        <v>2027</v>
      </c>
      <c r="I486" s="19"/>
      <c r="J486" s="19" t="s">
        <v>1693</v>
      </c>
      <c r="K486" s="19"/>
    </row>
    <row r="487" spans="1:11" ht="45">
      <c r="A487" s="196" t="s">
        <v>2016</v>
      </c>
      <c r="B487" s="19" t="s">
        <v>2032</v>
      </c>
      <c r="C487" s="407">
        <v>2024</v>
      </c>
      <c r="D487" s="411">
        <v>616162</v>
      </c>
      <c r="E487" s="414">
        <v>1</v>
      </c>
      <c r="F487" s="413">
        <v>45628</v>
      </c>
      <c r="G487" s="19"/>
      <c r="H487" s="47" t="s">
        <v>2027</v>
      </c>
      <c r="I487" s="19"/>
      <c r="J487" s="19" t="s">
        <v>1693</v>
      </c>
      <c r="K487" s="19"/>
    </row>
    <row r="488" spans="1:11" ht="45">
      <c r="A488" s="196" t="s">
        <v>2017</v>
      </c>
      <c r="B488" s="19" t="s">
        <v>2033</v>
      </c>
      <c r="C488" s="407">
        <v>2024</v>
      </c>
      <c r="D488" s="411">
        <v>616162</v>
      </c>
      <c r="E488" s="414">
        <v>1</v>
      </c>
      <c r="F488" s="413">
        <v>45628</v>
      </c>
      <c r="G488" s="19"/>
      <c r="H488" s="47" t="s">
        <v>2027</v>
      </c>
      <c r="I488" s="19"/>
      <c r="J488" s="19" t="s">
        <v>1693</v>
      </c>
      <c r="K488" s="19"/>
    </row>
    <row r="489" spans="1:11" ht="45">
      <c r="A489" s="196" t="s">
        <v>2018</v>
      </c>
      <c r="B489" s="19" t="s">
        <v>2034</v>
      </c>
      <c r="C489" s="407">
        <v>2024</v>
      </c>
      <c r="D489" s="411">
        <v>616162</v>
      </c>
      <c r="E489" s="414">
        <v>1</v>
      </c>
      <c r="F489" s="413">
        <v>45628</v>
      </c>
      <c r="G489" s="19"/>
      <c r="H489" s="47" t="s">
        <v>2027</v>
      </c>
      <c r="I489" s="19"/>
      <c r="J489" s="19" t="s">
        <v>1693</v>
      </c>
      <c r="K489" s="19"/>
    </row>
    <row r="490" spans="1:11" ht="45">
      <c r="A490" s="196" t="s">
        <v>2019</v>
      </c>
      <c r="B490" s="19" t="s">
        <v>2035</v>
      </c>
      <c r="C490" s="407">
        <v>2024</v>
      </c>
      <c r="D490" s="411">
        <v>892625</v>
      </c>
      <c r="E490" s="414">
        <v>1</v>
      </c>
      <c r="F490" s="413">
        <v>45628</v>
      </c>
      <c r="G490" s="19"/>
      <c r="H490" s="47" t="s">
        <v>2027</v>
      </c>
      <c r="I490" s="19"/>
      <c r="J490" s="19" t="s">
        <v>1693</v>
      </c>
      <c r="K490" s="19"/>
    </row>
    <row r="491" spans="1:11" ht="45">
      <c r="A491" s="196" t="s">
        <v>2020</v>
      </c>
      <c r="B491" s="19" t="s">
        <v>2036</v>
      </c>
      <c r="C491" s="407">
        <v>2024</v>
      </c>
      <c r="D491" s="411">
        <v>892625</v>
      </c>
      <c r="E491" s="414">
        <v>1</v>
      </c>
      <c r="F491" s="413">
        <v>45628</v>
      </c>
      <c r="G491" s="19"/>
      <c r="H491" s="47" t="s">
        <v>2027</v>
      </c>
      <c r="I491" s="19"/>
      <c r="J491" s="19" t="s">
        <v>1693</v>
      </c>
      <c r="K491" s="19"/>
    </row>
    <row r="492" spans="1:11" ht="45">
      <c r="A492" s="196" t="s">
        <v>2021</v>
      </c>
      <c r="B492" s="19" t="s">
        <v>2037</v>
      </c>
      <c r="C492" s="407">
        <v>2024</v>
      </c>
      <c r="D492" s="411">
        <v>892625</v>
      </c>
      <c r="E492" s="414">
        <v>1</v>
      </c>
      <c r="F492" s="413">
        <v>45628</v>
      </c>
      <c r="G492" s="19"/>
      <c r="H492" s="47" t="s">
        <v>2027</v>
      </c>
      <c r="I492" s="19"/>
      <c r="J492" s="19" t="s">
        <v>1693</v>
      </c>
      <c r="K492" s="19"/>
    </row>
    <row r="493" spans="1:11" ht="45">
      <c r="A493" s="196" t="s">
        <v>2022</v>
      </c>
      <c r="B493" s="19" t="s">
        <v>2038</v>
      </c>
      <c r="C493" s="407">
        <v>2024</v>
      </c>
      <c r="D493" s="411">
        <v>616162</v>
      </c>
      <c r="E493" s="414">
        <v>1</v>
      </c>
      <c r="F493" s="413">
        <v>45628</v>
      </c>
      <c r="G493" s="19"/>
      <c r="H493" s="47" t="s">
        <v>2027</v>
      </c>
      <c r="I493" s="19"/>
      <c r="J493" s="19" t="s">
        <v>1693</v>
      </c>
      <c r="K493" s="19"/>
    </row>
    <row r="494" spans="1:11" ht="45">
      <c r="A494" s="196" t="s">
        <v>2023</v>
      </c>
      <c r="B494" s="19" t="s">
        <v>2039</v>
      </c>
      <c r="C494" s="407">
        <v>2024</v>
      </c>
      <c r="D494" s="411">
        <v>616162</v>
      </c>
      <c r="E494" s="414">
        <v>1</v>
      </c>
      <c r="F494" s="413">
        <v>45628</v>
      </c>
      <c r="G494" s="19"/>
      <c r="H494" s="47" t="s">
        <v>2027</v>
      </c>
      <c r="I494" s="19"/>
      <c r="J494" s="19" t="s">
        <v>1693</v>
      </c>
      <c r="K494" s="19"/>
    </row>
    <row r="495" spans="1:11" ht="45">
      <c r="A495" s="196" t="s">
        <v>2024</v>
      </c>
      <c r="B495" s="19" t="s">
        <v>2040</v>
      </c>
      <c r="C495" s="407">
        <v>2024</v>
      </c>
      <c r="D495" s="411">
        <v>787847</v>
      </c>
      <c r="E495" s="414">
        <v>1</v>
      </c>
      <c r="F495" s="413">
        <v>45628</v>
      </c>
      <c r="G495" s="19"/>
      <c r="H495" s="47" t="s">
        <v>2027</v>
      </c>
      <c r="I495" s="19"/>
      <c r="J495" s="19" t="s">
        <v>1693</v>
      </c>
      <c r="K495" s="19"/>
    </row>
    <row r="496" spans="1:11" ht="45">
      <c r="A496" s="196" t="s">
        <v>2025</v>
      </c>
      <c r="B496" s="19" t="s">
        <v>2041</v>
      </c>
      <c r="C496" s="407">
        <v>2024</v>
      </c>
      <c r="D496" s="411">
        <v>658308</v>
      </c>
      <c r="E496" s="414">
        <v>1</v>
      </c>
      <c r="F496" s="413">
        <v>45628</v>
      </c>
      <c r="G496" s="19"/>
      <c r="H496" s="47" t="s">
        <v>2027</v>
      </c>
      <c r="I496" s="19"/>
      <c r="J496" s="19" t="s">
        <v>1693</v>
      </c>
      <c r="K496" s="19"/>
    </row>
    <row r="497" spans="1:11" ht="90">
      <c r="A497" s="196" t="s">
        <v>2117</v>
      </c>
      <c r="B497" s="19" t="s">
        <v>2118</v>
      </c>
      <c r="C497" s="407">
        <v>2025</v>
      </c>
      <c r="D497" s="408">
        <v>319200</v>
      </c>
      <c r="E497" s="414">
        <v>1</v>
      </c>
      <c r="F497" s="413">
        <v>45695</v>
      </c>
      <c r="G497" s="19"/>
      <c r="H497" s="47" t="s">
        <v>2121</v>
      </c>
      <c r="I497" s="19"/>
      <c r="J497" s="19" t="s">
        <v>1693</v>
      </c>
      <c r="K497" s="19"/>
    </row>
    <row r="498" spans="1:11" ht="90">
      <c r="A498" s="196" t="s">
        <v>2119</v>
      </c>
      <c r="B498" s="19" t="s">
        <v>2122</v>
      </c>
      <c r="C498" s="407">
        <v>2025</v>
      </c>
      <c r="D498" s="19">
        <v>189000</v>
      </c>
      <c r="E498" s="414">
        <v>1</v>
      </c>
      <c r="F498" s="417">
        <v>45762</v>
      </c>
      <c r="G498" s="19"/>
      <c r="H498" s="47" t="s">
        <v>2120</v>
      </c>
      <c r="I498" s="19"/>
      <c r="J498" s="19" t="s">
        <v>1693</v>
      </c>
      <c r="K498" s="19"/>
    </row>
    <row r="499" spans="1:11" ht="90">
      <c r="A499" s="196" t="s">
        <v>2170</v>
      </c>
      <c r="B499" s="19" t="s">
        <v>2123</v>
      </c>
      <c r="C499" s="407">
        <v>2025</v>
      </c>
      <c r="D499" s="418">
        <v>450000</v>
      </c>
      <c r="E499" s="414">
        <v>1</v>
      </c>
      <c r="F499" s="417">
        <v>45762</v>
      </c>
      <c r="G499" s="19"/>
      <c r="H499" s="47" t="s">
        <v>2120</v>
      </c>
      <c r="I499" s="19"/>
      <c r="J499" s="19" t="s">
        <v>1693</v>
      </c>
      <c r="K499" s="19"/>
    </row>
    <row r="500" spans="1:11" ht="90">
      <c r="A500" s="196" t="s">
        <v>2171</v>
      </c>
      <c r="B500" s="19" t="s">
        <v>2124</v>
      </c>
      <c r="C500" s="407">
        <v>2025</v>
      </c>
      <c r="D500" s="418">
        <v>142000</v>
      </c>
      <c r="E500" s="414">
        <v>1</v>
      </c>
      <c r="F500" s="417">
        <v>45762</v>
      </c>
      <c r="G500" s="19"/>
      <c r="H500" s="47" t="s">
        <v>2120</v>
      </c>
      <c r="I500" s="19"/>
      <c r="J500" s="19" t="s">
        <v>1693</v>
      </c>
      <c r="K500" s="19"/>
    </row>
    <row r="501" spans="1:11" ht="90">
      <c r="A501" s="196" t="s">
        <v>2172</v>
      </c>
      <c r="B501" s="19" t="s">
        <v>2125</v>
      </c>
      <c r="C501" s="407">
        <v>2025</v>
      </c>
      <c r="D501" s="418">
        <v>19300</v>
      </c>
      <c r="E501" s="414">
        <v>1</v>
      </c>
      <c r="F501" s="417">
        <v>45762</v>
      </c>
      <c r="G501" s="19"/>
      <c r="H501" s="47" t="s">
        <v>2120</v>
      </c>
      <c r="I501" s="19"/>
      <c r="J501" s="19" t="s">
        <v>1693</v>
      </c>
      <c r="K501" s="19"/>
    </row>
    <row r="502" spans="1:11" ht="90">
      <c r="A502" s="196" t="s">
        <v>2173</v>
      </c>
      <c r="B502" s="19" t="s">
        <v>2126</v>
      </c>
      <c r="C502" s="407">
        <v>2025</v>
      </c>
      <c r="D502" s="418">
        <v>800</v>
      </c>
      <c r="E502" s="414">
        <v>1</v>
      </c>
      <c r="F502" s="417">
        <v>45762</v>
      </c>
      <c r="G502" s="19"/>
      <c r="H502" s="47" t="s">
        <v>2120</v>
      </c>
      <c r="I502" s="19"/>
      <c r="J502" s="19" t="s">
        <v>1693</v>
      </c>
      <c r="K502" s="19"/>
    </row>
    <row r="503" spans="1:11" ht="90">
      <c r="A503" s="196" t="s">
        <v>2174</v>
      </c>
      <c r="B503" s="19" t="s">
        <v>2127</v>
      </c>
      <c r="C503" s="407">
        <v>2025</v>
      </c>
      <c r="D503" s="418">
        <v>2000</v>
      </c>
      <c r="E503" s="414">
        <v>1</v>
      </c>
      <c r="F503" s="417">
        <v>45762</v>
      </c>
      <c r="G503" s="19"/>
      <c r="H503" s="47" t="s">
        <v>2120</v>
      </c>
      <c r="I503" s="19"/>
      <c r="J503" s="19" t="s">
        <v>1693</v>
      </c>
      <c r="K503" s="19"/>
    </row>
    <row r="504" spans="1:11" ht="90">
      <c r="A504" s="196" t="s">
        <v>2175</v>
      </c>
      <c r="B504" s="19" t="s">
        <v>2128</v>
      </c>
      <c r="C504" s="407">
        <v>2025</v>
      </c>
      <c r="D504" s="418">
        <v>1200</v>
      </c>
      <c r="E504" s="414">
        <v>1</v>
      </c>
      <c r="F504" s="417">
        <v>45762</v>
      </c>
      <c r="G504" s="19"/>
      <c r="H504" s="47" t="s">
        <v>2120</v>
      </c>
      <c r="I504" s="19"/>
      <c r="J504" s="19" t="s">
        <v>1693</v>
      </c>
      <c r="K504" s="19"/>
    </row>
    <row r="505" spans="1:11" ht="90">
      <c r="A505" s="196" t="s">
        <v>2176</v>
      </c>
      <c r="B505" s="19" t="s">
        <v>2129</v>
      </c>
      <c r="C505" s="407">
        <v>2025</v>
      </c>
      <c r="D505" s="418">
        <v>12800</v>
      </c>
      <c r="E505" s="414">
        <v>1</v>
      </c>
      <c r="F505" s="417">
        <v>45762</v>
      </c>
      <c r="G505" s="19"/>
      <c r="H505" s="47" t="s">
        <v>2120</v>
      </c>
      <c r="I505" s="19"/>
      <c r="J505" s="19" t="s">
        <v>1693</v>
      </c>
      <c r="K505" s="19"/>
    </row>
    <row r="506" spans="1:11" ht="90">
      <c r="A506" s="196" t="s">
        <v>2177</v>
      </c>
      <c r="B506" s="19" t="s">
        <v>2130</v>
      </c>
      <c r="C506" s="407">
        <v>2025</v>
      </c>
      <c r="D506" s="418">
        <v>7700</v>
      </c>
      <c r="E506" s="414">
        <v>1</v>
      </c>
      <c r="F506" s="417">
        <v>45762</v>
      </c>
      <c r="G506" s="19"/>
      <c r="H506" s="47" t="s">
        <v>2120</v>
      </c>
      <c r="I506" s="19"/>
      <c r="J506" s="19" t="s">
        <v>1693</v>
      </c>
      <c r="K506" s="19"/>
    </row>
    <row r="507" spans="1:11" ht="90">
      <c r="A507" s="196" t="s">
        <v>2178</v>
      </c>
      <c r="B507" s="19" t="s">
        <v>2131</v>
      </c>
      <c r="C507" s="407">
        <v>2025</v>
      </c>
      <c r="D507" s="418">
        <v>32000</v>
      </c>
      <c r="E507" s="414">
        <v>1</v>
      </c>
      <c r="F507" s="417">
        <v>45762</v>
      </c>
      <c r="G507" s="19"/>
      <c r="H507" s="47" t="s">
        <v>2120</v>
      </c>
      <c r="I507" s="19"/>
      <c r="J507" s="19" t="s">
        <v>1693</v>
      </c>
      <c r="K507" s="19"/>
    </row>
    <row r="508" spans="1:11" ht="90">
      <c r="A508" s="196" t="s">
        <v>2179</v>
      </c>
      <c r="B508" s="19" t="s">
        <v>2132</v>
      </c>
      <c r="C508" s="407">
        <v>2025</v>
      </c>
      <c r="D508" s="418">
        <v>18000</v>
      </c>
      <c r="E508" s="414">
        <v>1</v>
      </c>
      <c r="F508" s="417">
        <v>45762</v>
      </c>
      <c r="G508" s="19"/>
      <c r="H508" s="47" t="s">
        <v>2120</v>
      </c>
      <c r="I508" s="19"/>
      <c r="J508" s="19" t="s">
        <v>1693</v>
      </c>
      <c r="K508" s="19"/>
    </row>
    <row r="509" spans="1:11" ht="90">
      <c r="A509" s="196" t="s">
        <v>2180</v>
      </c>
      <c r="B509" s="19" t="s">
        <v>2133</v>
      </c>
      <c r="C509" s="407">
        <v>2025</v>
      </c>
      <c r="D509" s="418">
        <v>39000</v>
      </c>
      <c r="E509" s="414">
        <v>1</v>
      </c>
      <c r="F509" s="417">
        <v>45762</v>
      </c>
      <c r="G509" s="19"/>
      <c r="H509" s="47" t="s">
        <v>2120</v>
      </c>
      <c r="I509" s="19"/>
      <c r="J509" s="19" t="s">
        <v>1693</v>
      </c>
      <c r="K509" s="19"/>
    </row>
    <row r="510" spans="1:11" ht="90">
      <c r="A510" s="196" t="s">
        <v>1859</v>
      </c>
      <c r="B510" s="19" t="s">
        <v>2134</v>
      </c>
      <c r="C510" s="407">
        <v>2025</v>
      </c>
      <c r="D510" s="418">
        <v>35000</v>
      </c>
      <c r="E510" s="414">
        <v>1</v>
      </c>
      <c r="F510" s="417">
        <v>45762</v>
      </c>
      <c r="G510" s="19"/>
      <c r="H510" s="47" t="s">
        <v>2120</v>
      </c>
      <c r="I510" s="19"/>
      <c r="J510" s="19" t="s">
        <v>1693</v>
      </c>
      <c r="K510" s="19"/>
    </row>
    <row r="511" spans="1:11" ht="90">
      <c r="A511" s="196" t="s">
        <v>1862</v>
      </c>
      <c r="B511" s="19" t="s">
        <v>2135</v>
      </c>
      <c r="C511" s="407">
        <v>2025</v>
      </c>
      <c r="D511" s="418">
        <v>14500</v>
      </c>
      <c r="E511" s="414">
        <v>1</v>
      </c>
      <c r="F511" s="417">
        <v>45762</v>
      </c>
      <c r="G511" s="19"/>
      <c r="H511" s="47" t="s">
        <v>2120</v>
      </c>
      <c r="I511" s="19"/>
      <c r="J511" s="19" t="s">
        <v>1693</v>
      </c>
      <c r="K511" s="19"/>
    </row>
    <row r="512" spans="1:11" ht="90">
      <c r="A512" s="196" t="s">
        <v>1865</v>
      </c>
      <c r="B512" s="19" t="s">
        <v>2136</v>
      </c>
      <c r="C512" s="407">
        <v>2025</v>
      </c>
      <c r="D512" s="418">
        <v>4950</v>
      </c>
      <c r="E512" s="414">
        <v>1</v>
      </c>
      <c r="F512" s="417">
        <v>45762</v>
      </c>
      <c r="G512" s="19"/>
      <c r="H512" s="47" t="s">
        <v>2120</v>
      </c>
      <c r="I512" s="19"/>
      <c r="J512" s="19" t="s">
        <v>1693</v>
      </c>
      <c r="K512" s="19"/>
    </row>
    <row r="513" spans="1:11" ht="90">
      <c r="A513" s="196" t="s">
        <v>1869</v>
      </c>
      <c r="B513" s="19" t="s">
        <v>2137</v>
      </c>
      <c r="C513" s="407">
        <v>2025</v>
      </c>
      <c r="D513" s="418">
        <v>19000</v>
      </c>
      <c r="E513" s="414">
        <v>1</v>
      </c>
      <c r="F513" s="417">
        <v>45762</v>
      </c>
      <c r="G513" s="19"/>
      <c r="H513" s="47" t="s">
        <v>2120</v>
      </c>
      <c r="I513" s="19"/>
      <c r="J513" s="19" t="s">
        <v>1693</v>
      </c>
      <c r="K513" s="19"/>
    </row>
    <row r="514" spans="1:11" ht="90">
      <c r="A514" s="196" t="s">
        <v>1942</v>
      </c>
      <c r="B514" s="19" t="s">
        <v>2138</v>
      </c>
      <c r="C514" s="407">
        <v>2025</v>
      </c>
      <c r="D514" s="418">
        <v>2290</v>
      </c>
      <c r="E514" s="414">
        <v>1</v>
      </c>
      <c r="F514" s="417">
        <v>45762</v>
      </c>
      <c r="G514" s="19"/>
      <c r="H514" s="47" t="s">
        <v>2120</v>
      </c>
      <c r="I514" s="19"/>
      <c r="J514" s="19" t="s">
        <v>1693</v>
      </c>
      <c r="K514" s="19"/>
    </row>
    <row r="515" spans="1:11" ht="90">
      <c r="A515" s="196" t="s">
        <v>1943</v>
      </c>
      <c r="B515" s="19" t="s">
        <v>2139</v>
      </c>
      <c r="C515" s="407">
        <v>2025</v>
      </c>
      <c r="D515" s="418">
        <v>11000</v>
      </c>
      <c r="E515" s="414">
        <v>1</v>
      </c>
      <c r="F515" s="417">
        <v>45762</v>
      </c>
      <c r="G515" s="19"/>
      <c r="H515" s="47" t="s">
        <v>2120</v>
      </c>
      <c r="I515" s="19"/>
      <c r="J515" s="19" t="s">
        <v>1693</v>
      </c>
      <c r="K515" s="19"/>
    </row>
    <row r="516" spans="1:11" ht="90">
      <c r="A516" s="196" t="s">
        <v>1949</v>
      </c>
      <c r="B516" s="19" t="s">
        <v>2140</v>
      </c>
      <c r="C516" s="407">
        <v>2025</v>
      </c>
      <c r="D516" s="418">
        <v>3000</v>
      </c>
      <c r="E516" s="414">
        <v>1</v>
      </c>
      <c r="F516" s="417">
        <v>45762</v>
      </c>
      <c r="G516" s="19"/>
      <c r="H516" s="47" t="s">
        <v>2120</v>
      </c>
      <c r="I516" s="19"/>
      <c r="J516" s="19" t="s">
        <v>1693</v>
      </c>
      <c r="K516" s="19"/>
    </row>
    <row r="517" spans="1:11" ht="90">
      <c r="A517" s="196" t="s">
        <v>1951</v>
      </c>
      <c r="B517" s="19" t="s">
        <v>2141</v>
      </c>
      <c r="C517" s="407">
        <v>2025</v>
      </c>
      <c r="D517" s="418">
        <v>4600</v>
      </c>
      <c r="E517" s="414">
        <v>1</v>
      </c>
      <c r="F517" s="417">
        <v>45762</v>
      </c>
      <c r="G517" s="19"/>
      <c r="H517" s="47" t="s">
        <v>2120</v>
      </c>
      <c r="I517" s="19"/>
      <c r="J517" s="19" t="s">
        <v>1693</v>
      </c>
      <c r="K517" s="19"/>
    </row>
    <row r="518" spans="1:11" ht="90">
      <c r="A518" s="196" t="s">
        <v>1952</v>
      </c>
      <c r="B518" s="19" t="s">
        <v>2142</v>
      </c>
      <c r="C518" s="407">
        <v>2025</v>
      </c>
      <c r="D518" s="418">
        <v>36000</v>
      </c>
      <c r="E518" s="414">
        <v>1</v>
      </c>
      <c r="F518" s="417">
        <v>45762</v>
      </c>
      <c r="G518" s="19"/>
      <c r="H518" s="47" t="s">
        <v>2120</v>
      </c>
      <c r="I518" s="19"/>
      <c r="J518" s="19" t="s">
        <v>1693</v>
      </c>
      <c r="K518" s="19"/>
    </row>
    <row r="519" spans="1:11" ht="90">
      <c r="A519" s="196" t="s">
        <v>1955</v>
      </c>
      <c r="B519" s="19" t="s">
        <v>2143</v>
      </c>
      <c r="C519" s="407">
        <v>2025</v>
      </c>
      <c r="D519" s="418">
        <v>13800</v>
      </c>
      <c r="E519" s="414">
        <v>1</v>
      </c>
      <c r="F519" s="417">
        <v>45762</v>
      </c>
      <c r="G519" s="19"/>
      <c r="H519" s="47" t="s">
        <v>2120</v>
      </c>
      <c r="I519" s="19"/>
      <c r="J519" s="19" t="s">
        <v>1693</v>
      </c>
      <c r="K519" s="19"/>
    </row>
    <row r="520" spans="1:11" ht="90">
      <c r="A520" s="196" t="s">
        <v>1956</v>
      </c>
      <c r="B520" s="19" t="s">
        <v>2144</v>
      </c>
      <c r="C520" s="407">
        <v>2025</v>
      </c>
      <c r="D520" s="418">
        <v>35000</v>
      </c>
      <c r="E520" s="414">
        <v>1</v>
      </c>
      <c r="F520" s="417">
        <v>45762</v>
      </c>
      <c r="G520" s="19"/>
      <c r="H520" s="47" t="s">
        <v>2120</v>
      </c>
      <c r="I520" s="19"/>
      <c r="J520" s="19" t="s">
        <v>1693</v>
      </c>
      <c r="K520" s="19"/>
    </row>
    <row r="521" spans="1:11" ht="90">
      <c r="A521" s="196" t="s">
        <v>1957</v>
      </c>
      <c r="B521" s="19" t="s">
        <v>2145</v>
      </c>
      <c r="C521" s="407">
        <v>2025</v>
      </c>
      <c r="D521" s="418">
        <v>13500</v>
      </c>
      <c r="E521" s="414">
        <v>1</v>
      </c>
      <c r="F521" s="417">
        <v>45762</v>
      </c>
      <c r="G521" s="19"/>
      <c r="H521" s="47" t="s">
        <v>2120</v>
      </c>
      <c r="I521" s="19"/>
      <c r="J521" s="19" t="s">
        <v>1693</v>
      </c>
      <c r="K521" s="19"/>
    </row>
    <row r="522" spans="1:11" ht="90">
      <c r="A522" s="196" t="s">
        <v>1965</v>
      </c>
      <c r="B522" s="19" t="s">
        <v>2146</v>
      </c>
      <c r="C522" s="407">
        <v>2025</v>
      </c>
      <c r="D522" s="418">
        <v>70000</v>
      </c>
      <c r="E522" s="414">
        <v>1</v>
      </c>
      <c r="F522" s="417">
        <v>45762</v>
      </c>
      <c r="G522" s="19"/>
      <c r="H522" s="47" t="s">
        <v>2120</v>
      </c>
      <c r="I522" s="19"/>
      <c r="J522" s="19" t="s">
        <v>1693</v>
      </c>
      <c r="K522" s="19"/>
    </row>
    <row r="523" spans="1:11" ht="90">
      <c r="A523" s="196" t="s">
        <v>1986</v>
      </c>
      <c r="B523" s="19" t="s">
        <v>2147</v>
      </c>
      <c r="C523" s="407">
        <v>2025</v>
      </c>
      <c r="D523" s="418">
        <v>4500</v>
      </c>
      <c r="E523" s="414">
        <v>1</v>
      </c>
      <c r="F523" s="417">
        <v>45762</v>
      </c>
      <c r="G523" s="19"/>
      <c r="H523" s="47" t="s">
        <v>2120</v>
      </c>
      <c r="I523" s="19"/>
      <c r="J523" s="19" t="s">
        <v>1693</v>
      </c>
      <c r="K523" s="19"/>
    </row>
    <row r="524" spans="1:11" ht="90">
      <c r="A524" s="196" t="s">
        <v>1989</v>
      </c>
      <c r="B524" s="19" t="s">
        <v>2148</v>
      </c>
      <c r="C524" s="407">
        <v>2025</v>
      </c>
      <c r="D524" s="418">
        <v>35000</v>
      </c>
      <c r="E524" s="414">
        <v>1</v>
      </c>
      <c r="F524" s="417">
        <v>45762</v>
      </c>
      <c r="G524" s="19"/>
      <c r="H524" s="47" t="s">
        <v>2120</v>
      </c>
      <c r="I524" s="19"/>
      <c r="J524" s="19" t="s">
        <v>1693</v>
      </c>
      <c r="K524" s="19"/>
    </row>
    <row r="525" spans="1:11" ht="90">
      <c r="A525" s="196" t="s">
        <v>1990</v>
      </c>
      <c r="B525" s="19" t="s">
        <v>2149</v>
      </c>
      <c r="C525" s="407">
        <v>2025</v>
      </c>
      <c r="D525" s="418">
        <v>1300</v>
      </c>
      <c r="E525" s="414">
        <v>1</v>
      </c>
      <c r="F525" s="417">
        <v>45762</v>
      </c>
      <c r="G525" s="19"/>
      <c r="H525" s="47" t="s">
        <v>2120</v>
      </c>
      <c r="I525" s="19"/>
      <c r="J525" s="19" t="s">
        <v>1693</v>
      </c>
      <c r="K525" s="19"/>
    </row>
    <row r="526" spans="1:11" ht="90">
      <c r="A526" s="196" t="s">
        <v>1991</v>
      </c>
      <c r="B526" s="19" t="s">
        <v>2150</v>
      </c>
      <c r="C526" s="407">
        <v>2025</v>
      </c>
      <c r="D526" s="418">
        <v>25000</v>
      </c>
      <c r="E526" s="414">
        <v>1</v>
      </c>
      <c r="F526" s="417">
        <v>45762</v>
      </c>
      <c r="G526" s="19"/>
      <c r="H526" s="47" t="s">
        <v>2120</v>
      </c>
      <c r="I526" s="19"/>
      <c r="J526" s="19" t="s">
        <v>1693</v>
      </c>
      <c r="K526" s="19"/>
    </row>
    <row r="527" spans="1:11" ht="90">
      <c r="A527" s="196" t="s">
        <v>1998</v>
      </c>
      <c r="B527" s="19" t="s">
        <v>2151</v>
      </c>
      <c r="C527" s="407">
        <v>2025</v>
      </c>
      <c r="D527" s="418">
        <v>26200</v>
      </c>
      <c r="E527" s="414">
        <v>1</v>
      </c>
      <c r="F527" s="417">
        <v>45762</v>
      </c>
      <c r="G527" s="19"/>
      <c r="H527" s="47" t="s">
        <v>2120</v>
      </c>
      <c r="I527" s="19"/>
      <c r="J527" s="19" t="s">
        <v>1693</v>
      </c>
      <c r="K527" s="19"/>
    </row>
    <row r="528" spans="1:11" ht="90">
      <c r="A528" s="196" t="s">
        <v>2000</v>
      </c>
      <c r="B528" s="19" t="s">
        <v>2152</v>
      </c>
      <c r="C528" s="407">
        <v>2025</v>
      </c>
      <c r="D528" s="418">
        <v>18500</v>
      </c>
      <c r="E528" s="414">
        <v>1</v>
      </c>
      <c r="F528" s="417">
        <v>45762</v>
      </c>
      <c r="G528" s="19"/>
      <c r="H528" s="47" t="s">
        <v>2120</v>
      </c>
      <c r="I528" s="19"/>
      <c r="J528" s="19" t="s">
        <v>1693</v>
      </c>
      <c r="K528" s="19"/>
    </row>
    <row r="529" spans="1:11" ht="90">
      <c r="A529" s="196" t="s">
        <v>2002</v>
      </c>
      <c r="B529" s="19" t="s">
        <v>2153</v>
      </c>
      <c r="C529" s="407">
        <v>2025</v>
      </c>
      <c r="D529" s="418">
        <v>15200</v>
      </c>
      <c r="E529" s="414">
        <v>1</v>
      </c>
      <c r="F529" s="417">
        <v>45762</v>
      </c>
      <c r="G529" s="19"/>
      <c r="H529" s="47" t="s">
        <v>2120</v>
      </c>
      <c r="I529" s="19"/>
      <c r="J529" s="19" t="s">
        <v>1693</v>
      </c>
      <c r="K529" s="19"/>
    </row>
    <row r="530" spans="1:11" ht="90">
      <c r="A530" s="196" t="s">
        <v>2003</v>
      </c>
      <c r="B530" s="19" t="s">
        <v>2154</v>
      </c>
      <c r="C530" s="407">
        <v>2025</v>
      </c>
      <c r="D530" s="418">
        <v>9400</v>
      </c>
      <c r="E530" s="414">
        <v>1</v>
      </c>
      <c r="F530" s="417">
        <v>45762</v>
      </c>
      <c r="G530" s="19"/>
      <c r="H530" s="47" t="s">
        <v>2120</v>
      </c>
      <c r="I530" s="19"/>
      <c r="J530" s="19" t="s">
        <v>1693</v>
      </c>
      <c r="K530" s="19"/>
    </row>
    <row r="531" spans="1:11" ht="90">
      <c r="A531" s="196" t="s">
        <v>2005</v>
      </c>
      <c r="B531" s="19" t="s">
        <v>2155</v>
      </c>
      <c r="C531" s="407">
        <v>2025</v>
      </c>
      <c r="D531" s="418">
        <v>4500</v>
      </c>
      <c r="E531" s="414">
        <v>1</v>
      </c>
      <c r="F531" s="417">
        <v>45762</v>
      </c>
      <c r="G531" s="19"/>
      <c r="H531" s="47" t="s">
        <v>2120</v>
      </c>
      <c r="I531" s="19"/>
      <c r="J531" s="19" t="s">
        <v>1693</v>
      </c>
      <c r="K531" s="19"/>
    </row>
    <row r="532" spans="1:11" ht="90">
      <c r="A532" s="196" t="s">
        <v>2011</v>
      </c>
      <c r="B532" s="19" t="s">
        <v>2156</v>
      </c>
      <c r="C532" s="407">
        <v>2025</v>
      </c>
      <c r="D532" s="418">
        <v>1160</v>
      </c>
      <c r="E532" s="414">
        <v>1</v>
      </c>
      <c r="F532" s="417">
        <v>45762</v>
      </c>
      <c r="G532" s="19"/>
      <c r="H532" s="47" t="s">
        <v>2120</v>
      </c>
      <c r="I532" s="19"/>
      <c r="J532" s="19" t="s">
        <v>1693</v>
      </c>
      <c r="K532" s="19"/>
    </row>
    <row r="533" spans="1:11" ht="90">
      <c r="A533" s="196" t="s">
        <v>2012</v>
      </c>
      <c r="B533" s="19" t="s">
        <v>2157</v>
      </c>
      <c r="C533" s="407">
        <v>2025</v>
      </c>
      <c r="D533" s="418">
        <v>4200</v>
      </c>
      <c r="E533" s="414">
        <v>1</v>
      </c>
      <c r="F533" s="417">
        <v>45762</v>
      </c>
      <c r="G533" s="19"/>
      <c r="H533" s="47" t="s">
        <v>2120</v>
      </c>
      <c r="I533" s="19"/>
      <c r="J533" s="19" t="s">
        <v>1693</v>
      </c>
      <c r="K533" s="19"/>
    </row>
    <row r="534" spans="1:11" ht="90">
      <c r="A534" s="196" t="s">
        <v>2013</v>
      </c>
      <c r="B534" s="19" t="s">
        <v>2158</v>
      </c>
      <c r="C534" s="407">
        <v>2025</v>
      </c>
      <c r="D534" s="418">
        <v>4500</v>
      </c>
      <c r="E534" s="414">
        <v>1</v>
      </c>
      <c r="F534" s="417">
        <v>45762</v>
      </c>
      <c r="G534" s="19"/>
      <c r="H534" s="47" t="s">
        <v>2120</v>
      </c>
      <c r="I534" s="19"/>
      <c r="J534" s="19" t="s">
        <v>1693</v>
      </c>
      <c r="K534" s="19"/>
    </row>
    <row r="535" spans="1:11" ht="90">
      <c r="A535" s="196" t="s">
        <v>2014</v>
      </c>
      <c r="B535" s="19" t="s">
        <v>2159</v>
      </c>
      <c r="C535" s="407">
        <v>2025</v>
      </c>
      <c r="D535" s="418">
        <v>5500</v>
      </c>
      <c r="E535" s="414">
        <v>1</v>
      </c>
      <c r="F535" s="417">
        <v>45762</v>
      </c>
      <c r="G535" s="19"/>
      <c r="H535" s="47" t="s">
        <v>2120</v>
      </c>
      <c r="I535" s="19"/>
      <c r="J535" s="19" t="s">
        <v>1693</v>
      </c>
      <c r="K535" s="19"/>
    </row>
    <row r="536" spans="1:11" ht="90">
      <c r="A536" s="196" t="s">
        <v>2015</v>
      </c>
      <c r="B536" s="19" t="s">
        <v>2160</v>
      </c>
      <c r="C536" s="407">
        <v>2025</v>
      </c>
      <c r="D536" s="418">
        <v>4800</v>
      </c>
      <c r="E536" s="414">
        <v>1</v>
      </c>
      <c r="F536" s="417">
        <v>45762</v>
      </c>
      <c r="G536" s="19"/>
      <c r="H536" s="47" t="s">
        <v>2120</v>
      </c>
      <c r="I536" s="19"/>
      <c r="J536" s="19" t="s">
        <v>1693</v>
      </c>
      <c r="K536" s="19"/>
    </row>
    <row r="537" spans="1:11" ht="90">
      <c r="A537" s="196" t="s">
        <v>2016</v>
      </c>
      <c r="B537" s="19" t="s">
        <v>2161</v>
      </c>
      <c r="C537" s="407">
        <v>2025</v>
      </c>
      <c r="D537" s="418">
        <v>2000</v>
      </c>
      <c r="E537" s="414">
        <v>1</v>
      </c>
      <c r="F537" s="417">
        <v>45762</v>
      </c>
      <c r="G537" s="19"/>
      <c r="H537" s="47" t="s">
        <v>2120</v>
      </c>
      <c r="I537" s="19"/>
      <c r="J537" s="19" t="s">
        <v>1693</v>
      </c>
      <c r="K537" s="19"/>
    </row>
    <row r="538" spans="1:11" ht="90">
      <c r="A538" s="196" t="s">
        <v>2017</v>
      </c>
      <c r="B538" s="19" t="s">
        <v>2162</v>
      </c>
      <c r="C538" s="407">
        <v>2025</v>
      </c>
      <c r="D538" s="418">
        <v>24000</v>
      </c>
      <c r="E538" s="414">
        <v>1</v>
      </c>
      <c r="F538" s="417">
        <v>45762</v>
      </c>
      <c r="G538" s="19"/>
      <c r="H538" s="47" t="s">
        <v>2120</v>
      </c>
      <c r="I538" s="19"/>
      <c r="J538" s="19" t="s">
        <v>1693</v>
      </c>
      <c r="K538" s="19"/>
    </row>
    <row r="539" spans="1:11" ht="90">
      <c r="A539" s="196" t="s">
        <v>2018</v>
      </c>
      <c r="B539" s="19" t="s">
        <v>2163</v>
      </c>
      <c r="C539" s="407">
        <v>2025</v>
      </c>
      <c r="D539" s="418">
        <v>900</v>
      </c>
      <c r="E539" s="414">
        <v>1</v>
      </c>
      <c r="F539" s="417">
        <v>45762</v>
      </c>
      <c r="G539" s="19"/>
      <c r="H539" s="47" t="s">
        <v>2120</v>
      </c>
      <c r="I539" s="19"/>
      <c r="J539" s="19" t="s">
        <v>1693</v>
      </c>
      <c r="K539" s="19"/>
    </row>
    <row r="540" spans="1:11" ht="90">
      <c r="A540" s="196" t="s">
        <v>2019</v>
      </c>
      <c r="B540" s="19" t="s">
        <v>2164</v>
      </c>
      <c r="C540" s="407">
        <v>2025</v>
      </c>
      <c r="D540" s="418">
        <v>2580</v>
      </c>
      <c r="E540" s="414">
        <v>1</v>
      </c>
      <c r="F540" s="417">
        <v>45762</v>
      </c>
      <c r="G540" s="19"/>
      <c r="H540" s="47" t="s">
        <v>2120</v>
      </c>
      <c r="I540" s="19"/>
      <c r="J540" s="19" t="s">
        <v>1693</v>
      </c>
      <c r="K540" s="19"/>
    </row>
    <row r="541" spans="1:11" ht="90">
      <c r="A541" s="196" t="s">
        <v>2020</v>
      </c>
      <c r="B541" s="19" t="s">
        <v>2165</v>
      </c>
      <c r="C541" s="407">
        <v>2025</v>
      </c>
      <c r="D541" s="418">
        <v>3200</v>
      </c>
      <c r="E541" s="414">
        <v>1</v>
      </c>
      <c r="F541" s="417">
        <v>45762</v>
      </c>
      <c r="G541" s="19"/>
      <c r="H541" s="47" t="s">
        <v>2120</v>
      </c>
      <c r="I541" s="19"/>
      <c r="J541" s="19" t="s">
        <v>1693</v>
      </c>
      <c r="K541" s="19"/>
    </row>
    <row r="542" spans="1:11" ht="90">
      <c r="A542" s="196" t="s">
        <v>2021</v>
      </c>
      <c r="B542" s="19" t="s">
        <v>2166</v>
      </c>
      <c r="C542" s="407">
        <v>2025</v>
      </c>
      <c r="D542" s="418">
        <v>22000</v>
      </c>
      <c r="E542" s="414">
        <v>1</v>
      </c>
      <c r="F542" s="417">
        <v>45762</v>
      </c>
      <c r="G542" s="19"/>
      <c r="H542" s="47" t="s">
        <v>2120</v>
      </c>
      <c r="I542" s="19"/>
      <c r="J542" s="19" t="s">
        <v>1693</v>
      </c>
      <c r="K542" s="19"/>
    </row>
    <row r="543" spans="1:11" ht="90">
      <c r="A543" s="196" t="s">
        <v>2022</v>
      </c>
      <c r="B543" s="19" t="s">
        <v>2167</v>
      </c>
      <c r="C543" s="407">
        <v>2025</v>
      </c>
      <c r="D543" s="418">
        <v>6500</v>
      </c>
      <c r="E543" s="414">
        <v>1</v>
      </c>
      <c r="F543" s="417">
        <v>45762</v>
      </c>
      <c r="G543" s="19"/>
      <c r="H543" s="47" t="s">
        <v>2120</v>
      </c>
      <c r="I543" s="19"/>
      <c r="J543" s="19" t="s">
        <v>1693</v>
      </c>
      <c r="K543" s="19"/>
    </row>
    <row r="544" spans="1:11" ht="90">
      <c r="A544" s="196" t="s">
        <v>2023</v>
      </c>
      <c r="B544" s="19" t="s">
        <v>2168</v>
      </c>
      <c r="C544" s="407">
        <v>2025</v>
      </c>
      <c r="D544" s="418">
        <v>4200</v>
      </c>
      <c r="E544" s="414">
        <v>1</v>
      </c>
      <c r="F544" s="417">
        <v>45762</v>
      </c>
      <c r="G544" s="19"/>
      <c r="H544" s="47" t="s">
        <v>2120</v>
      </c>
      <c r="I544" s="19"/>
      <c r="J544" s="19" t="s">
        <v>1693</v>
      </c>
      <c r="K544" s="19"/>
    </row>
    <row r="545" spans="1:11" ht="90">
      <c r="A545" s="196" t="s">
        <v>2024</v>
      </c>
      <c r="B545" s="19" t="s">
        <v>2169</v>
      </c>
      <c r="C545" s="407">
        <v>2025</v>
      </c>
      <c r="D545" s="418">
        <v>12400</v>
      </c>
      <c r="E545" s="414">
        <v>1</v>
      </c>
      <c r="F545" s="417">
        <v>45762</v>
      </c>
      <c r="G545" s="19"/>
      <c r="H545" s="47" t="s">
        <v>2120</v>
      </c>
      <c r="I545" s="19"/>
      <c r="J545" s="19" t="s">
        <v>1693</v>
      </c>
      <c r="K545" s="19"/>
    </row>
    <row r="546" spans="1:11" ht="56.25">
      <c r="A546" s="196" t="s">
        <v>2025</v>
      </c>
      <c r="B546" s="19" t="s">
        <v>2181</v>
      </c>
      <c r="C546" s="407">
        <v>2025</v>
      </c>
      <c r="D546" s="418">
        <v>345984</v>
      </c>
      <c r="E546" s="414">
        <v>1</v>
      </c>
      <c r="F546" s="417">
        <v>45813</v>
      </c>
      <c r="G546" s="19"/>
      <c r="H546" s="215" t="s">
        <v>2185</v>
      </c>
      <c r="I546" s="19"/>
      <c r="J546" s="19" t="s">
        <v>1693</v>
      </c>
      <c r="K546" s="19"/>
    </row>
    <row r="547" spans="1:11" ht="56.25">
      <c r="A547" s="196" t="s">
        <v>2117</v>
      </c>
      <c r="B547" s="19" t="s">
        <v>2182</v>
      </c>
      <c r="C547" s="407">
        <v>2025</v>
      </c>
      <c r="D547" s="418">
        <v>94250</v>
      </c>
      <c r="E547" s="414">
        <v>1</v>
      </c>
      <c r="F547" s="417">
        <v>45813</v>
      </c>
      <c r="G547" s="19"/>
      <c r="H547" s="215" t="s">
        <v>2186</v>
      </c>
      <c r="I547" s="19"/>
      <c r="J547" s="19" t="s">
        <v>1693</v>
      </c>
      <c r="K547" s="19"/>
    </row>
    <row r="548" spans="1:11" ht="45">
      <c r="A548" s="196" t="s">
        <v>2119</v>
      </c>
      <c r="B548" s="19" t="s">
        <v>2183</v>
      </c>
      <c r="C548" s="407">
        <v>2025</v>
      </c>
      <c r="D548" s="418">
        <v>597999</v>
      </c>
      <c r="E548" s="414">
        <v>1</v>
      </c>
      <c r="F548" s="417">
        <v>45813</v>
      </c>
      <c r="G548" s="19"/>
      <c r="H548" s="215" t="s">
        <v>2187</v>
      </c>
      <c r="I548" s="19"/>
      <c r="J548" s="19" t="s">
        <v>1693</v>
      </c>
      <c r="K548" s="19"/>
    </row>
    <row r="549" spans="1:11" ht="45">
      <c r="A549" s="196" t="s">
        <v>2170</v>
      </c>
      <c r="B549" s="19" t="s">
        <v>2184</v>
      </c>
      <c r="C549" s="407">
        <v>2025</v>
      </c>
      <c r="D549" s="418">
        <v>2000</v>
      </c>
      <c r="E549" s="414">
        <v>1</v>
      </c>
      <c r="F549" s="417">
        <v>45813</v>
      </c>
      <c r="G549" s="19"/>
      <c r="H549" s="215" t="s">
        <v>2188</v>
      </c>
      <c r="I549" s="19"/>
      <c r="J549" s="19" t="s">
        <v>1693</v>
      </c>
      <c r="K549" s="19"/>
    </row>
    <row r="550" spans="1:11" ht="45">
      <c r="A550" s="196" t="s">
        <v>2171</v>
      </c>
      <c r="B550" s="19" t="s">
        <v>2189</v>
      </c>
      <c r="C550" s="407">
        <v>2025</v>
      </c>
      <c r="D550" s="418">
        <v>60000</v>
      </c>
      <c r="E550" s="414">
        <v>1</v>
      </c>
      <c r="F550" s="417">
        <v>45835</v>
      </c>
      <c r="G550" s="19"/>
      <c r="H550" s="215" t="s">
        <v>2190</v>
      </c>
      <c r="I550" s="19"/>
      <c r="J550" s="19" t="s">
        <v>1693</v>
      </c>
      <c r="K550" s="19"/>
    </row>
    <row r="551" spans="1:11" ht="90">
      <c r="A551" s="196" t="s">
        <v>2172</v>
      </c>
      <c r="B551" s="19" t="s">
        <v>2204</v>
      </c>
      <c r="C551" s="407">
        <v>2025</v>
      </c>
      <c r="D551" s="418">
        <v>23100</v>
      </c>
      <c r="E551" s="414">
        <v>1</v>
      </c>
      <c r="F551" s="417">
        <v>45853</v>
      </c>
      <c r="G551" s="19"/>
      <c r="H551" s="47" t="s">
        <v>2205</v>
      </c>
      <c r="I551" s="19"/>
      <c r="J551" s="19" t="s">
        <v>1693</v>
      </c>
      <c r="K551" s="19"/>
    </row>
    <row r="552" spans="1:11" ht="90">
      <c r="A552" s="196" t="s">
        <v>2173</v>
      </c>
      <c r="B552" s="19" t="s">
        <v>2206</v>
      </c>
      <c r="C552" s="407">
        <v>2025</v>
      </c>
      <c r="D552" s="418">
        <v>15200</v>
      </c>
      <c r="E552" s="414">
        <v>1</v>
      </c>
      <c r="F552" s="417">
        <v>45853</v>
      </c>
      <c r="G552" s="19"/>
      <c r="H552" s="47" t="s">
        <v>2205</v>
      </c>
      <c r="I552" s="19"/>
      <c r="J552" s="19" t="s">
        <v>1693</v>
      </c>
      <c r="K552" s="19"/>
    </row>
    <row r="553" spans="1:11" ht="56.25">
      <c r="A553" s="196" t="s">
        <v>2174</v>
      </c>
      <c r="B553" s="19" t="s">
        <v>2199</v>
      </c>
      <c r="C553" s="407">
        <v>2025</v>
      </c>
      <c r="D553" s="418">
        <v>104659</v>
      </c>
      <c r="E553" s="414">
        <v>1</v>
      </c>
      <c r="F553" s="417">
        <v>45889</v>
      </c>
      <c r="G553" s="19"/>
      <c r="H553" s="215" t="s">
        <v>2203</v>
      </c>
      <c r="I553" s="19"/>
      <c r="J553" s="19" t="s">
        <v>1693</v>
      </c>
      <c r="K553" s="19"/>
    </row>
    <row r="554" spans="1:11" ht="45">
      <c r="A554" s="196" t="s">
        <v>2175</v>
      </c>
      <c r="B554" s="19" t="s">
        <v>2207</v>
      </c>
      <c r="C554" s="19">
        <v>2025</v>
      </c>
      <c r="D554" s="418">
        <v>15000</v>
      </c>
      <c r="E554" s="414">
        <v>1</v>
      </c>
      <c r="F554" s="417">
        <v>45891</v>
      </c>
      <c r="G554" s="19"/>
      <c r="H554" s="215" t="s">
        <v>2209</v>
      </c>
      <c r="I554" s="19"/>
      <c r="J554" s="19" t="s">
        <v>1693</v>
      </c>
      <c r="K554" s="19"/>
    </row>
  </sheetData>
  <mergeCells count="10">
    <mergeCell ref="H461:H462"/>
    <mergeCell ref="B2:D2"/>
    <mergeCell ref="A259:A260"/>
    <mergeCell ref="B260:C260"/>
    <mergeCell ref="H384:H394"/>
    <mergeCell ref="J416:J431"/>
    <mergeCell ref="H414:H430"/>
    <mergeCell ref="H410:H412"/>
    <mergeCell ref="H399:H400"/>
    <mergeCell ref="H443:H44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0" fitToHeight="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48"/>
  <sheetViews>
    <sheetView zoomScale="90" zoomScaleNormal="90" zoomScaleSheetLayoutView="95" workbookViewId="0">
      <pane ySplit="4" topLeftCell="A5" activePane="bottomLeft" state="frozen"/>
      <selection pane="bottomLeft" activeCell="N10" sqref="N10"/>
    </sheetView>
  </sheetViews>
  <sheetFormatPr defaultColWidth="9.140625" defaultRowHeight="11.25"/>
  <cols>
    <col min="1" max="1" width="10.5703125" style="6" customWidth="1"/>
    <col min="2" max="2" width="25.5703125" style="4" customWidth="1"/>
    <col min="3" max="3" width="15.140625" style="4" customWidth="1"/>
    <col min="4" max="4" width="17.5703125" style="4" customWidth="1"/>
    <col min="5" max="5" width="13.5703125" style="4" customWidth="1"/>
    <col min="6" max="6" width="13.42578125" style="4" customWidth="1"/>
    <col min="7" max="7" width="15.140625" style="4" customWidth="1"/>
    <col min="8" max="8" width="15.7109375" style="4" customWidth="1"/>
    <col min="9" max="9" width="14" style="4" customWidth="1"/>
    <col min="10" max="10" width="9.140625" style="4"/>
    <col min="11" max="11" width="13" style="4" bestFit="1" customWidth="1"/>
    <col min="12" max="12" width="12" style="4" bestFit="1" customWidth="1"/>
    <col min="13" max="13" width="12" style="4" customWidth="1"/>
    <col min="14" max="14" width="17" style="4" customWidth="1"/>
    <col min="15" max="15" width="9.140625" style="4"/>
    <col min="16" max="16" width="10.85546875" style="4" customWidth="1"/>
    <col min="17" max="16384" width="9.140625" style="4"/>
  </cols>
  <sheetData>
    <row r="1" spans="1:17" ht="11.25" customHeight="1">
      <c r="A1" s="491" t="s">
        <v>76</v>
      </c>
      <c r="B1" s="492"/>
      <c r="C1" s="492"/>
      <c r="D1" s="492"/>
      <c r="E1" s="492"/>
      <c r="F1" s="492"/>
      <c r="G1" s="492"/>
      <c r="H1" s="492"/>
      <c r="I1" s="492"/>
    </row>
    <row r="2" spans="1:17">
      <c r="A2" s="493"/>
      <c r="B2" s="493"/>
      <c r="C2" s="493"/>
      <c r="D2" s="493"/>
      <c r="E2" s="493"/>
      <c r="F2" s="493"/>
      <c r="G2" s="493"/>
      <c r="H2" s="493"/>
      <c r="I2" s="493"/>
    </row>
    <row r="4" spans="1:17" s="5" customFormat="1" ht="154.5" customHeight="1">
      <c r="A4" s="43" t="s">
        <v>31</v>
      </c>
      <c r="B4" s="80" t="s">
        <v>21</v>
      </c>
      <c r="C4" s="80" t="s">
        <v>22</v>
      </c>
      <c r="D4" s="80" t="s">
        <v>69</v>
      </c>
      <c r="E4" s="80" t="s">
        <v>7</v>
      </c>
      <c r="F4" s="80" t="s">
        <v>23</v>
      </c>
      <c r="G4" s="80" t="s">
        <v>8</v>
      </c>
      <c r="H4" s="80" t="s">
        <v>66</v>
      </c>
      <c r="I4" s="80" t="s">
        <v>24</v>
      </c>
      <c r="J4" s="74"/>
    </row>
    <row r="5" spans="1:17">
      <c r="A5" s="75">
        <v>1</v>
      </c>
      <c r="B5" s="76">
        <v>2</v>
      </c>
      <c r="C5" s="76">
        <v>3</v>
      </c>
      <c r="D5" s="76">
        <v>4</v>
      </c>
      <c r="E5" s="76">
        <v>5</v>
      </c>
      <c r="F5" s="76">
        <v>6</v>
      </c>
      <c r="G5" s="76">
        <v>7</v>
      </c>
      <c r="H5" s="76">
        <v>8</v>
      </c>
      <c r="I5" s="76">
        <v>9</v>
      </c>
      <c r="J5" s="77"/>
    </row>
    <row r="6" spans="1:17" ht="21.75" customHeight="1">
      <c r="A6" s="78" t="s">
        <v>9</v>
      </c>
      <c r="B6" s="335" t="s">
        <v>53</v>
      </c>
      <c r="C6" s="79"/>
      <c r="D6" s="79"/>
      <c r="E6" s="79"/>
      <c r="F6" s="79"/>
      <c r="G6" s="79"/>
      <c r="H6" s="79"/>
      <c r="I6" s="79"/>
      <c r="J6" s="81"/>
      <c r="K6" s="82"/>
      <c r="L6" s="82"/>
      <c r="M6" s="82"/>
      <c r="N6" s="82"/>
      <c r="O6" s="82"/>
      <c r="P6" s="82"/>
      <c r="Q6" s="82"/>
    </row>
    <row r="7" spans="1:17" s="89" customFormat="1" ht="12">
      <c r="A7" s="129"/>
      <c r="B7" s="340"/>
      <c r="C7" s="103"/>
      <c r="D7" s="103"/>
      <c r="E7" s="131"/>
      <c r="F7" s="103"/>
      <c r="G7" s="131"/>
      <c r="H7" s="131" t="s">
        <v>1809</v>
      </c>
      <c r="I7" s="128">
        <v>1</v>
      </c>
      <c r="J7" s="88"/>
      <c r="K7" s="122"/>
      <c r="L7" s="122"/>
      <c r="M7" s="122"/>
      <c r="N7" s="122"/>
      <c r="O7" s="122"/>
      <c r="P7" s="122"/>
      <c r="Q7" s="68"/>
    </row>
    <row r="8" spans="1:17" ht="46.5" customHeight="1">
      <c r="A8" s="129"/>
      <c r="B8" s="340"/>
      <c r="C8" s="103"/>
      <c r="D8" s="103"/>
      <c r="E8" s="130"/>
      <c r="F8" s="200"/>
      <c r="G8" s="202"/>
      <c r="H8" s="203"/>
      <c r="I8" s="204"/>
      <c r="J8" s="123"/>
      <c r="K8" s="123"/>
      <c r="L8" s="123"/>
      <c r="M8" s="123"/>
      <c r="N8" s="124"/>
      <c r="O8" s="124"/>
      <c r="P8" s="121"/>
      <c r="Q8" s="89"/>
    </row>
    <row r="9" spans="1:17">
      <c r="A9" s="199"/>
      <c r="B9" s="200"/>
      <c r="C9" s="200"/>
      <c r="D9" s="200"/>
      <c r="E9" s="201"/>
      <c r="F9" s="200"/>
      <c r="G9" s="202"/>
      <c r="H9" s="203"/>
      <c r="I9" s="204"/>
      <c r="J9" s="123"/>
      <c r="K9" s="123"/>
      <c r="L9" s="123"/>
      <c r="M9" s="123"/>
      <c r="N9" s="124"/>
      <c r="O9" s="124"/>
      <c r="P9" s="121"/>
      <c r="Q9" s="89"/>
    </row>
    <row r="10" spans="1:17">
      <c r="A10" s="199"/>
      <c r="B10" s="200"/>
      <c r="C10" s="200"/>
      <c r="D10" s="200"/>
      <c r="E10" s="201"/>
      <c r="F10" s="200"/>
      <c r="G10" s="202"/>
      <c r="H10" s="203"/>
      <c r="I10" s="204"/>
      <c r="N10" s="89"/>
      <c r="O10" s="89"/>
      <c r="P10" s="83"/>
      <c r="Q10" s="89"/>
    </row>
    <row r="11" spans="1:17">
      <c r="A11" s="199"/>
      <c r="B11" s="200"/>
      <c r="C11" s="200"/>
      <c r="D11" s="200"/>
      <c r="E11" s="201"/>
      <c r="F11" s="200"/>
      <c r="G11" s="202"/>
      <c r="H11" s="203"/>
      <c r="I11" s="204"/>
      <c r="N11" s="89"/>
      <c r="O11" s="89"/>
      <c r="P11" s="83"/>
      <c r="Q11" s="89"/>
    </row>
    <row r="12" spans="1:17">
      <c r="A12" s="199"/>
      <c r="B12" s="200"/>
      <c r="C12" s="200"/>
      <c r="D12" s="200"/>
      <c r="E12" s="201"/>
      <c r="F12" s="200"/>
      <c r="G12" s="202"/>
      <c r="H12" s="203"/>
      <c r="I12" s="204"/>
      <c r="N12" s="89"/>
      <c r="O12" s="89"/>
      <c r="P12" s="83"/>
      <c r="Q12" s="89"/>
    </row>
    <row r="13" spans="1:17">
      <c r="A13" s="199"/>
      <c r="B13" s="200"/>
      <c r="C13" s="200"/>
      <c r="D13" s="200"/>
      <c r="E13" s="201"/>
      <c r="F13" s="200"/>
      <c r="G13" s="202"/>
      <c r="H13" s="203"/>
      <c r="I13" s="204"/>
      <c r="N13" s="89"/>
      <c r="O13" s="89"/>
      <c r="P13" s="83"/>
      <c r="Q13" s="89"/>
    </row>
    <row r="14" spans="1:17">
      <c r="A14" s="199"/>
      <c r="B14" s="200"/>
      <c r="C14" s="200"/>
      <c r="D14" s="200"/>
      <c r="E14" s="201"/>
      <c r="F14" s="200"/>
      <c r="G14" s="202"/>
      <c r="H14" s="203"/>
      <c r="I14" s="204"/>
      <c r="N14" s="89"/>
      <c r="O14" s="89"/>
      <c r="P14" s="83"/>
      <c r="Q14" s="89"/>
    </row>
    <row r="15" spans="1:17">
      <c r="A15" s="199"/>
      <c r="B15" s="200"/>
      <c r="C15" s="200"/>
      <c r="D15" s="200"/>
      <c r="E15" s="201"/>
      <c r="F15" s="200"/>
      <c r="G15" s="202"/>
      <c r="H15" s="203"/>
      <c r="I15" s="204"/>
      <c r="N15" s="89"/>
      <c r="O15" s="89"/>
      <c r="P15" s="83"/>
      <c r="Q15" s="89"/>
    </row>
    <row r="16" spans="1:17">
      <c r="A16" s="199"/>
      <c r="B16" s="200"/>
      <c r="C16" s="200"/>
      <c r="D16" s="200"/>
      <c r="E16" s="201"/>
      <c r="F16" s="200"/>
      <c r="G16" s="202"/>
      <c r="H16" s="203"/>
      <c r="I16" s="204"/>
      <c r="N16" s="89"/>
      <c r="O16" s="89"/>
      <c r="P16" s="83"/>
      <c r="Q16" s="89"/>
    </row>
    <row r="17" spans="1:17">
      <c r="A17" s="199"/>
      <c r="B17" s="200"/>
      <c r="C17" s="200"/>
      <c r="D17" s="200"/>
      <c r="E17" s="201"/>
      <c r="F17" s="200"/>
      <c r="G17" s="202"/>
      <c r="H17" s="203"/>
      <c r="I17" s="204"/>
      <c r="N17" s="89"/>
      <c r="O17" s="89"/>
      <c r="P17" s="83"/>
      <c r="Q17" s="89"/>
    </row>
    <row r="18" spans="1:17">
      <c r="N18" s="89"/>
      <c r="O18" s="89"/>
      <c r="P18" s="83"/>
      <c r="Q18" s="89"/>
    </row>
    <row r="19" spans="1:17">
      <c r="N19" s="89"/>
      <c r="O19" s="89"/>
      <c r="P19" s="83"/>
      <c r="Q19" s="89"/>
    </row>
    <row r="20" spans="1:17">
      <c r="N20" s="89"/>
      <c r="O20" s="89"/>
      <c r="P20" s="83"/>
      <c r="Q20" s="89"/>
    </row>
    <row r="21" spans="1:17">
      <c r="N21" s="89"/>
      <c r="O21" s="89"/>
      <c r="P21" s="83"/>
      <c r="Q21" s="89"/>
    </row>
    <row r="22" spans="1:17">
      <c r="N22" s="89"/>
      <c r="O22" s="89"/>
      <c r="P22" s="83"/>
      <c r="Q22" s="89"/>
    </row>
    <row r="23" spans="1:17">
      <c r="N23" s="89"/>
      <c r="O23" s="89"/>
      <c r="P23" s="83"/>
      <c r="Q23" s="89"/>
    </row>
    <row r="24" spans="1:17">
      <c r="N24" s="89"/>
      <c r="O24" s="89"/>
      <c r="P24" s="83"/>
      <c r="Q24" s="89"/>
    </row>
    <row r="25" spans="1:17">
      <c r="P25" s="82"/>
    </row>
    <row r="26" spans="1:17">
      <c r="P26" s="82"/>
    </row>
    <row r="27" spans="1:17">
      <c r="P27" s="82"/>
    </row>
    <row r="28" spans="1:17">
      <c r="P28" s="82"/>
    </row>
    <row r="29" spans="1:17">
      <c r="P29" s="82"/>
    </row>
    <row r="30" spans="1:17">
      <c r="P30" s="82"/>
    </row>
    <row r="31" spans="1:17">
      <c r="P31" s="82"/>
    </row>
    <row r="32" spans="1:17">
      <c r="P32" s="82"/>
    </row>
    <row r="33" spans="4:16">
      <c r="P33" s="82"/>
    </row>
    <row r="34" spans="4:16">
      <c r="P34" s="82"/>
    </row>
    <row r="35" spans="4:16">
      <c r="P35" s="82"/>
    </row>
    <row r="36" spans="4:16">
      <c r="D36" s="66"/>
      <c r="E36" s="66"/>
      <c r="F36" s="66"/>
      <c r="G36" s="66"/>
      <c r="P36" s="82"/>
    </row>
    <row r="37" spans="4:16">
      <c r="D37" s="66"/>
      <c r="E37" s="66"/>
      <c r="F37" s="66"/>
      <c r="G37" s="66"/>
      <c r="P37" s="82"/>
    </row>
    <row r="38" spans="4:16">
      <c r="D38" s="67"/>
      <c r="E38" s="67"/>
      <c r="F38" s="67"/>
      <c r="G38" s="66"/>
      <c r="P38" s="82"/>
    </row>
    <row r="39" spans="4:16">
      <c r="D39" s="68"/>
      <c r="E39" s="68"/>
      <c r="F39" s="68"/>
      <c r="G39" s="66"/>
      <c r="P39" s="82"/>
    </row>
    <row r="40" spans="4:16">
      <c r="D40" s="68"/>
      <c r="E40" s="68"/>
      <c r="F40" s="68"/>
      <c r="G40" s="66"/>
      <c r="P40" s="82"/>
    </row>
    <row r="41" spans="4:16">
      <c r="D41" s="68"/>
      <c r="E41" s="68"/>
      <c r="F41" s="68"/>
      <c r="G41" s="66"/>
      <c r="P41" s="82"/>
    </row>
    <row r="42" spans="4:16">
      <c r="D42" s="68"/>
      <c r="E42" s="68"/>
      <c r="F42" s="68"/>
      <c r="G42" s="66"/>
      <c r="P42" s="82"/>
    </row>
    <row r="43" spans="4:16">
      <c r="D43" s="67"/>
      <c r="E43" s="67"/>
      <c r="F43" s="67"/>
      <c r="G43" s="66"/>
      <c r="P43" s="82"/>
    </row>
    <row r="44" spans="4:16">
      <c r="D44" s="67"/>
      <c r="E44" s="67"/>
      <c r="F44" s="67"/>
      <c r="G44" s="66"/>
      <c r="P44" s="82"/>
    </row>
    <row r="45" spans="4:16">
      <c r="D45" s="66"/>
      <c r="E45" s="66"/>
      <c r="F45" s="66"/>
      <c r="G45" s="66"/>
      <c r="P45" s="82"/>
    </row>
    <row r="46" spans="4:16">
      <c r="D46" s="66"/>
      <c r="E46" s="66"/>
      <c r="F46" s="66"/>
      <c r="G46" s="66"/>
      <c r="P46" s="82"/>
    </row>
    <row r="47" spans="4:16">
      <c r="D47" s="66"/>
      <c r="E47" s="66"/>
      <c r="F47" s="66"/>
      <c r="G47" s="66"/>
      <c r="P47" s="82"/>
    </row>
    <row r="48" spans="4:16" ht="16.5" customHeight="1">
      <c r="D48" s="66"/>
      <c r="E48" s="66"/>
      <c r="F48" s="66"/>
      <c r="G48" s="66"/>
    </row>
  </sheetData>
  <mergeCells count="1">
    <mergeCell ref="A1:I2"/>
  </mergeCells>
  <phoneticPr fontId="11" type="noConversion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титул</vt:lpstr>
      <vt:lpstr>Раздел 1.1 жил.фонд </vt:lpstr>
      <vt:lpstr>Раздел 1.2 отд.ст.зд. и стр.</vt:lpstr>
      <vt:lpstr>Раздел 1.3 встр.неж.пом.</vt:lpstr>
      <vt:lpstr>Раздел 1.4 зем.уч.</vt:lpstr>
      <vt:lpstr>Раздел 1.5 отд.соор </vt:lpstr>
      <vt:lpstr>Раздел 2.1 трансп.</vt:lpstr>
      <vt:lpstr>Раздел 2.2 проч.  дв.имущ.</vt:lpstr>
      <vt:lpstr>Раздел 3</vt:lpstr>
      <vt:lpstr>'Раздел 1.3 встр.неж.пом.'!Область_печати</vt:lpstr>
      <vt:lpstr>'Раздел 3'!Область_печати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natali</cp:lastModifiedBy>
  <cp:lastPrinted>2024-11-06T03:25:39Z</cp:lastPrinted>
  <dcterms:created xsi:type="dcterms:W3CDTF">2012-04-16T14:05:55Z</dcterms:created>
  <dcterms:modified xsi:type="dcterms:W3CDTF">2025-08-22T04:07:03Z</dcterms:modified>
</cp:coreProperties>
</file>